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ekovert.sharepoint.com/sites/MPAAglomeracjaJeleniogrska/Shared Documents/General/PRODUKTY/ETAP I/III ODDANIE/MACIERZE_DO_DALSZEJ_PRACY/"/>
    </mc:Choice>
  </mc:AlternateContent>
  <xr:revisionPtr revIDLastSave="249" documentId="13_ncr:1_{022FCE4C-FB00-4026-85F3-ACC17A093E6E}" xr6:coauthVersionLast="47" xr6:coauthVersionMax="47" xr10:uidLastSave="{2968C5B1-8D81-401D-839E-C6FF2DA43524}"/>
  <bookViews>
    <workbookView xWindow="-25320" yWindow="390" windowWidth="25440" windowHeight="15390" activeTab="5" xr2:uid="{7CFD1370-2B57-4138-8709-C521B60E4534}"/>
  </bookViews>
  <sheets>
    <sheet name="SUSZE" sheetId="14" r:id="rId1"/>
    <sheet name="DEGRADACJA GLEBY" sheetId="18" r:id="rId2"/>
    <sheet name="INTENSYWNE BURZE I SILNE WIATY" sheetId="15" r:id="rId3"/>
    <sheet name="DESZCZE NAWALNE" sheetId="16" r:id="rId4"/>
    <sheet name="PODTOPIENIA" sheetId="11" r:id="rId5"/>
    <sheet name="POWODZIE" sheetId="1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6" i="12" l="1"/>
  <c r="AG16" i="12"/>
  <c r="AF16" i="12"/>
  <c r="AD16" i="12"/>
  <c r="AJ3" i="11"/>
  <c r="AM10" i="12"/>
  <c r="AM14" i="12"/>
  <c r="AM22" i="12"/>
  <c r="AM26" i="12"/>
  <c r="AL3" i="12"/>
  <c r="AM3" i="12" s="1"/>
  <c r="AL5" i="12"/>
  <c r="AM5" i="12" s="1"/>
  <c r="AL6" i="12"/>
  <c r="AM6" i="12" s="1"/>
  <c r="AL7" i="12"/>
  <c r="AM7" i="12" s="1"/>
  <c r="AL8" i="12"/>
  <c r="AM8" i="12" s="1"/>
  <c r="AL10" i="12"/>
  <c r="AL11" i="12"/>
  <c r="AM11" i="12" s="1"/>
  <c r="AL12" i="12"/>
  <c r="AM12" i="12" s="1"/>
  <c r="AL13" i="12"/>
  <c r="AM13" i="12" s="1"/>
  <c r="AL14" i="12"/>
  <c r="AL15" i="12"/>
  <c r="AM15" i="12" s="1"/>
  <c r="AL16" i="12"/>
  <c r="AL17" i="12"/>
  <c r="AM17" i="12" s="1"/>
  <c r="AL18" i="12"/>
  <c r="AM18" i="12" s="1"/>
  <c r="AL19" i="12"/>
  <c r="AM19" i="12" s="1"/>
  <c r="AL20" i="12"/>
  <c r="AM20" i="12" s="1"/>
  <c r="AL21" i="12"/>
  <c r="AM21" i="12" s="1"/>
  <c r="AL22" i="12"/>
  <c r="AL23" i="12"/>
  <c r="AM23" i="12" s="1"/>
  <c r="AL24" i="12"/>
  <c r="AM24" i="12" s="1"/>
  <c r="AL25" i="12"/>
  <c r="AM25" i="12" s="1"/>
  <c r="AL26" i="12"/>
  <c r="AL27" i="12"/>
  <c r="AM27" i="12" s="1"/>
  <c r="AL2" i="12"/>
  <c r="AM2" i="12" s="1"/>
  <c r="AJ5" i="11"/>
  <c r="AK5" i="11" s="1"/>
  <c r="AJ6" i="11"/>
  <c r="AK6" i="11" s="1"/>
  <c r="AJ7" i="11"/>
  <c r="AK7" i="11" s="1"/>
  <c r="AJ8" i="11"/>
  <c r="AK8" i="11" s="1"/>
  <c r="AJ10" i="11"/>
  <c r="AK10" i="11" s="1"/>
  <c r="AJ11" i="11"/>
  <c r="AJ12" i="11"/>
  <c r="AJ13" i="11"/>
  <c r="AJ14" i="11"/>
  <c r="AK14" i="11" s="1"/>
  <c r="AJ15" i="11"/>
  <c r="AK15" i="11" s="1"/>
  <c r="AJ16" i="11"/>
  <c r="AK16" i="11" s="1"/>
  <c r="AJ17" i="11"/>
  <c r="AK17" i="11" s="1"/>
  <c r="AJ18" i="11"/>
  <c r="AK18" i="11" s="1"/>
  <c r="AJ19" i="11"/>
  <c r="AK19" i="11" s="1"/>
  <c r="AJ20" i="11"/>
  <c r="AK20" i="11" s="1"/>
  <c r="AJ21" i="11"/>
  <c r="AK21" i="11" s="1"/>
  <c r="AJ22" i="11"/>
  <c r="AK22" i="11" s="1"/>
  <c r="AJ23" i="11"/>
  <c r="AK23" i="11" s="1"/>
  <c r="AJ24" i="11"/>
  <c r="AJ25" i="11"/>
  <c r="AJ26" i="11"/>
  <c r="AK26" i="11" s="1"/>
  <c r="AJ27" i="11"/>
  <c r="AK27" i="11" s="1"/>
  <c r="AJ2" i="11"/>
  <c r="AK2" i="11" s="1"/>
  <c r="AK3" i="11"/>
  <c r="AK11" i="11"/>
  <c r="AK12" i="11"/>
  <c r="AK13" i="11"/>
  <c r="AK24" i="11"/>
  <c r="AK25" i="11"/>
  <c r="AK19" i="16"/>
  <c r="AJ3" i="16"/>
  <c r="AK3" i="16" s="1"/>
  <c r="AJ5" i="16"/>
  <c r="AK5" i="16" s="1"/>
  <c r="AJ6" i="16"/>
  <c r="AK6" i="16" s="1"/>
  <c r="AJ7" i="16"/>
  <c r="AK7" i="16" s="1"/>
  <c r="AJ8" i="16"/>
  <c r="AK8" i="16" s="1"/>
  <c r="AJ10" i="16"/>
  <c r="AK10" i="16" s="1"/>
  <c r="AJ11" i="16"/>
  <c r="AK11" i="16" s="1"/>
  <c r="AJ12" i="16"/>
  <c r="AK12" i="16" s="1"/>
  <c r="AJ13" i="16"/>
  <c r="AK13" i="16" s="1"/>
  <c r="AJ14" i="16"/>
  <c r="AK14" i="16" s="1"/>
  <c r="AJ15" i="16"/>
  <c r="AK15" i="16" s="1"/>
  <c r="AJ16" i="16"/>
  <c r="AK16" i="16" s="1"/>
  <c r="AJ17" i="16"/>
  <c r="AK17" i="16" s="1"/>
  <c r="AJ18" i="16"/>
  <c r="AK18" i="16" s="1"/>
  <c r="AJ19" i="16"/>
  <c r="AJ20" i="16"/>
  <c r="AK20" i="16" s="1"/>
  <c r="AJ21" i="16"/>
  <c r="AK21" i="16" s="1"/>
  <c r="AJ22" i="16"/>
  <c r="AK22" i="16" s="1"/>
  <c r="AJ23" i="16"/>
  <c r="AK23" i="16" s="1"/>
  <c r="AJ24" i="16"/>
  <c r="AK24" i="16" s="1"/>
  <c r="AJ25" i="16"/>
  <c r="AK25" i="16" s="1"/>
  <c r="AJ26" i="16"/>
  <c r="AK26" i="16" s="1"/>
  <c r="AJ27" i="16"/>
  <c r="AK27" i="16" s="1"/>
  <c r="AJ2" i="16"/>
  <c r="AK2" i="16" s="1"/>
  <c r="AL3" i="15"/>
  <c r="AM3" i="15" s="1"/>
  <c r="AL5" i="15"/>
  <c r="AM5" i="15" s="1"/>
  <c r="AL6" i="15"/>
  <c r="AM6" i="15" s="1"/>
  <c r="AL7" i="15"/>
  <c r="AM7" i="15" s="1"/>
  <c r="AL8" i="15"/>
  <c r="AM8" i="15" s="1"/>
  <c r="AL10" i="15"/>
  <c r="AM10" i="15" s="1"/>
  <c r="AL11" i="15"/>
  <c r="AM11" i="15" s="1"/>
  <c r="AL12" i="15"/>
  <c r="AM12" i="15" s="1"/>
  <c r="AL13" i="15"/>
  <c r="AM13" i="15" s="1"/>
  <c r="AL14" i="15"/>
  <c r="AM14" i="15" s="1"/>
  <c r="AL15" i="15"/>
  <c r="AM15" i="15" s="1"/>
  <c r="AL16" i="15"/>
  <c r="AM16" i="15" s="1"/>
  <c r="AL17" i="15"/>
  <c r="AM17" i="15" s="1"/>
  <c r="AL18" i="15"/>
  <c r="AM18" i="15" s="1"/>
  <c r="AL19" i="15"/>
  <c r="AM19" i="15" s="1"/>
  <c r="AL20" i="15"/>
  <c r="AM20" i="15" s="1"/>
  <c r="AL21" i="15"/>
  <c r="AM21" i="15" s="1"/>
  <c r="AL22" i="15"/>
  <c r="AM22" i="15" s="1"/>
  <c r="AL23" i="15"/>
  <c r="AM23" i="15" s="1"/>
  <c r="AL24" i="15"/>
  <c r="AM24" i="15" s="1"/>
  <c r="AL25" i="15"/>
  <c r="AM25" i="15" s="1"/>
  <c r="AL26" i="15"/>
  <c r="AM26" i="15" s="1"/>
  <c r="AL27" i="15"/>
  <c r="AM27" i="15" s="1"/>
  <c r="AL2" i="15"/>
  <c r="AM2" i="15" s="1"/>
  <c r="AI3" i="18"/>
  <c r="AI5" i="18"/>
  <c r="AJ5" i="18" s="1"/>
  <c r="AI6" i="18"/>
  <c r="AJ6" i="18" s="1"/>
  <c r="AI7" i="18"/>
  <c r="AI8" i="18"/>
  <c r="AI10" i="18"/>
  <c r="AJ10" i="18" s="1"/>
  <c r="AI11" i="18"/>
  <c r="AI12" i="18"/>
  <c r="AI13" i="18"/>
  <c r="AJ13" i="18" s="1"/>
  <c r="AI14" i="18"/>
  <c r="AJ14" i="18" s="1"/>
  <c r="AI15" i="18"/>
  <c r="AI16" i="18"/>
  <c r="AI17" i="18"/>
  <c r="AJ17" i="18" s="1"/>
  <c r="AI18" i="18"/>
  <c r="AJ18" i="18" s="1"/>
  <c r="AI19" i="18"/>
  <c r="AI20" i="18"/>
  <c r="AI21" i="18"/>
  <c r="AJ21" i="18" s="1"/>
  <c r="AI22" i="18"/>
  <c r="AJ22" i="18" s="1"/>
  <c r="AI23" i="18"/>
  <c r="AI24" i="18"/>
  <c r="AI25" i="18"/>
  <c r="AJ25" i="18" s="1"/>
  <c r="AI26" i="18"/>
  <c r="AJ26" i="18" s="1"/>
  <c r="AI27" i="18"/>
  <c r="AI2" i="18"/>
  <c r="AJ2" i="18" s="1"/>
  <c r="AJ3" i="18"/>
  <c r="AJ7" i="18"/>
  <c r="AJ8" i="18"/>
  <c r="AJ11" i="18"/>
  <c r="AJ12" i="18"/>
  <c r="AJ15" i="18"/>
  <c r="AJ16" i="18"/>
  <c r="AJ19" i="18"/>
  <c r="AJ20" i="18"/>
  <c r="AJ23" i="18"/>
  <c r="AJ24" i="18"/>
  <c r="AJ27" i="18"/>
  <c r="AJ3" i="14"/>
  <c r="AJ5" i="14"/>
  <c r="AJ6" i="14"/>
  <c r="AJ7" i="14"/>
  <c r="AJ8" i="14"/>
  <c r="AK8" i="14" s="1"/>
  <c r="AJ10" i="14"/>
  <c r="AK10" i="14" s="1"/>
  <c r="AJ11" i="14"/>
  <c r="AK11" i="14" s="1"/>
  <c r="AJ12" i="14"/>
  <c r="AK12" i="14" s="1"/>
  <c r="AJ13" i="14"/>
  <c r="AJ14" i="14"/>
  <c r="AK14" i="14" s="1"/>
  <c r="AJ15" i="14"/>
  <c r="AK15" i="14" s="1"/>
  <c r="AJ16" i="14"/>
  <c r="AK16" i="14" s="1"/>
  <c r="AJ17" i="14"/>
  <c r="AJ18" i="14"/>
  <c r="AK18" i="14" s="1"/>
  <c r="AJ19" i="14"/>
  <c r="AK19" i="14" s="1"/>
  <c r="AJ20" i="14"/>
  <c r="AK20" i="14" s="1"/>
  <c r="AJ21" i="14"/>
  <c r="AK21" i="14" s="1"/>
  <c r="AJ22" i="14"/>
  <c r="AK22" i="14" s="1"/>
  <c r="AJ23" i="14"/>
  <c r="AK23" i="14" s="1"/>
  <c r="AJ24" i="14"/>
  <c r="AK24" i="14" s="1"/>
  <c r="AJ25" i="14"/>
  <c r="AK25" i="14" s="1"/>
  <c r="AJ26" i="14"/>
  <c r="AK26" i="14" s="1"/>
  <c r="AJ27" i="14"/>
  <c r="AK27" i="14" s="1"/>
  <c r="AJ2" i="14"/>
  <c r="AK2" i="14" s="1"/>
  <c r="AK3" i="14"/>
  <c r="AK5" i="14"/>
  <c r="AK6" i="14"/>
  <c r="AK7" i="14"/>
  <c r="AK13" i="14"/>
  <c r="AK17" i="14"/>
  <c r="AE6" i="16" l="1"/>
  <c r="AD6" i="18"/>
  <c r="K3" i="15" l="1"/>
  <c r="K5" i="15"/>
  <c r="K6" i="15"/>
  <c r="K7" i="15"/>
  <c r="K8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" i="15"/>
  <c r="U27" i="18"/>
  <c r="V27" i="18" s="1"/>
  <c r="R27" i="18"/>
  <c r="S27" i="18" s="1"/>
  <c r="N27" i="18"/>
  <c r="O27" i="18" s="1"/>
  <c r="H27" i="18"/>
  <c r="I27" i="18" s="1"/>
  <c r="E27" i="18"/>
  <c r="F27" i="18" s="1"/>
  <c r="U25" i="18"/>
  <c r="V25" i="18" s="1"/>
  <c r="R25" i="18"/>
  <c r="S25" i="18" s="1"/>
  <c r="N25" i="18"/>
  <c r="O25" i="18" s="1"/>
  <c r="H25" i="18"/>
  <c r="I25" i="18" s="1"/>
  <c r="E25" i="18"/>
  <c r="F25" i="18" s="1"/>
  <c r="U24" i="18"/>
  <c r="V24" i="18" s="1"/>
  <c r="R24" i="18"/>
  <c r="S24" i="18" s="1"/>
  <c r="N24" i="18"/>
  <c r="O24" i="18" s="1"/>
  <c r="H24" i="18"/>
  <c r="I24" i="18" s="1"/>
  <c r="E24" i="18"/>
  <c r="F24" i="18" s="1"/>
  <c r="U22" i="18"/>
  <c r="V22" i="18" s="1"/>
  <c r="R22" i="18"/>
  <c r="S22" i="18" s="1"/>
  <c r="N22" i="18"/>
  <c r="O22" i="18" s="1"/>
  <c r="H22" i="18"/>
  <c r="I22" i="18" s="1"/>
  <c r="E22" i="18"/>
  <c r="F22" i="18" s="1"/>
  <c r="U21" i="18"/>
  <c r="V21" i="18" s="1"/>
  <c r="R21" i="18"/>
  <c r="S21" i="18" s="1"/>
  <c r="N21" i="18"/>
  <c r="O21" i="18" s="1"/>
  <c r="H21" i="18"/>
  <c r="I21" i="18" s="1"/>
  <c r="E21" i="18"/>
  <c r="F21" i="18" s="1"/>
  <c r="U20" i="18"/>
  <c r="V20" i="18" s="1"/>
  <c r="R20" i="18"/>
  <c r="S20" i="18" s="1"/>
  <c r="N20" i="18"/>
  <c r="O20" i="18" s="1"/>
  <c r="H20" i="18"/>
  <c r="I20" i="18" s="1"/>
  <c r="E20" i="18"/>
  <c r="F20" i="18" s="1"/>
  <c r="U19" i="18"/>
  <c r="V19" i="18" s="1"/>
  <c r="R19" i="18"/>
  <c r="S19" i="18" s="1"/>
  <c r="N19" i="18"/>
  <c r="O19" i="18" s="1"/>
  <c r="H19" i="18"/>
  <c r="I19" i="18" s="1"/>
  <c r="E19" i="18"/>
  <c r="F19" i="18" s="1"/>
  <c r="U18" i="18"/>
  <c r="V18" i="18" s="1"/>
  <c r="R18" i="18"/>
  <c r="S18" i="18" s="1"/>
  <c r="N18" i="18"/>
  <c r="O18" i="18" s="1"/>
  <c r="H18" i="18"/>
  <c r="I18" i="18" s="1"/>
  <c r="E18" i="18"/>
  <c r="F18" i="18" s="1"/>
  <c r="U16" i="18"/>
  <c r="V16" i="18" s="1"/>
  <c r="R16" i="18"/>
  <c r="S16" i="18" s="1"/>
  <c r="N16" i="18"/>
  <c r="O16" i="18" s="1"/>
  <c r="H16" i="18"/>
  <c r="I16" i="18" s="1"/>
  <c r="E16" i="18"/>
  <c r="F16" i="18" s="1"/>
  <c r="U15" i="18"/>
  <c r="V15" i="18" s="1"/>
  <c r="R15" i="18"/>
  <c r="S15" i="18" s="1"/>
  <c r="N15" i="18"/>
  <c r="O15" i="18" s="1"/>
  <c r="H15" i="18"/>
  <c r="I15" i="18" s="1"/>
  <c r="E15" i="18"/>
  <c r="F15" i="18" s="1"/>
  <c r="U13" i="18"/>
  <c r="V13" i="18" s="1"/>
  <c r="R13" i="18"/>
  <c r="S13" i="18" s="1"/>
  <c r="N13" i="18"/>
  <c r="O13" i="18" s="1"/>
  <c r="H13" i="18"/>
  <c r="I13" i="18" s="1"/>
  <c r="E13" i="18"/>
  <c r="F13" i="18" s="1"/>
  <c r="U12" i="18"/>
  <c r="V12" i="18" s="1"/>
  <c r="R12" i="18"/>
  <c r="S12" i="18" s="1"/>
  <c r="N12" i="18"/>
  <c r="O12" i="18" s="1"/>
  <c r="H12" i="18"/>
  <c r="I12" i="18" s="1"/>
  <c r="E12" i="18"/>
  <c r="F12" i="18" s="1"/>
  <c r="U11" i="18"/>
  <c r="V11" i="18" s="1"/>
  <c r="R11" i="18"/>
  <c r="S11" i="18" s="1"/>
  <c r="N11" i="18"/>
  <c r="O11" i="18" s="1"/>
  <c r="H11" i="18"/>
  <c r="I11" i="18" s="1"/>
  <c r="E11" i="18"/>
  <c r="F11" i="18" s="1"/>
  <c r="U10" i="18"/>
  <c r="V10" i="18" s="1"/>
  <c r="R10" i="18"/>
  <c r="S10" i="18" s="1"/>
  <c r="N10" i="18"/>
  <c r="O10" i="18" s="1"/>
  <c r="H10" i="18"/>
  <c r="I10" i="18" s="1"/>
  <c r="E10" i="18"/>
  <c r="F10" i="18" s="1"/>
  <c r="U7" i="18"/>
  <c r="V7" i="18" s="1"/>
  <c r="R7" i="18"/>
  <c r="S7" i="18" s="1"/>
  <c r="N7" i="18"/>
  <c r="O7" i="18" s="1"/>
  <c r="H7" i="18"/>
  <c r="I7" i="18" s="1"/>
  <c r="E7" i="18"/>
  <c r="F7" i="18" s="1"/>
  <c r="U6" i="18"/>
  <c r="V6" i="18" s="1"/>
  <c r="R6" i="18"/>
  <c r="S6" i="18" s="1"/>
  <c r="N6" i="18"/>
  <c r="O6" i="18" s="1"/>
  <c r="H6" i="18"/>
  <c r="I6" i="18" s="1"/>
  <c r="E6" i="18"/>
  <c r="F6" i="18" s="1"/>
  <c r="U2" i="18"/>
  <c r="V2" i="18" s="1"/>
  <c r="R2" i="18"/>
  <c r="S2" i="18" s="1"/>
  <c r="N2" i="18"/>
  <c r="O2" i="18" s="1"/>
  <c r="H2" i="18"/>
  <c r="I2" i="18" s="1"/>
  <c r="E2" i="18"/>
  <c r="F2" i="18" s="1"/>
  <c r="U26" i="18"/>
  <c r="V26" i="18" s="1"/>
  <c r="R26" i="18"/>
  <c r="S26" i="18" s="1"/>
  <c r="N26" i="18"/>
  <c r="O26" i="18" s="1"/>
  <c r="H26" i="18"/>
  <c r="I26" i="18" s="1"/>
  <c r="E26" i="18"/>
  <c r="F26" i="18" s="1"/>
  <c r="U23" i="18"/>
  <c r="V23" i="18" s="1"/>
  <c r="R23" i="18"/>
  <c r="S23" i="18" s="1"/>
  <c r="N23" i="18"/>
  <c r="O23" i="18" s="1"/>
  <c r="H23" i="18"/>
  <c r="I23" i="18" s="1"/>
  <c r="E23" i="18"/>
  <c r="F23" i="18" s="1"/>
  <c r="U17" i="18"/>
  <c r="V17" i="18" s="1"/>
  <c r="R17" i="18"/>
  <c r="S17" i="18" s="1"/>
  <c r="N17" i="18"/>
  <c r="O17" i="18" s="1"/>
  <c r="H17" i="18"/>
  <c r="I17" i="18" s="1"/>
  <c r="E17" i="18"/>
  <c r="F17" i="18" s="1"/>
  <c r="U14" i="18"/>
  <c r="V14" i="18" s="1"/>
  <c r="R14" i="18"/>
  <c r="S14" i="18" s="1"/>
  <c r="N14" i="18"/>
  <c r="O14" i="18" s="1"/>
  <c r="H14" i="18"/>
  <c r="I14" i="18" s="1"/>
  <c r="E14" i="18"/>
  <c r="F14" i="18" s="1"/>
  <c r="U8" i="18"/>
  <c r="V8" i="18" s="1"/>
  <c r="R8" i="18"/>
  <c r="S8" i="18" s="1"/>
  <c r="N8" i="18"/>
  <c r="O8" i="18" s="1"/>
  <c r="H8" i="18"/>
  <c r="I8" i="18" s="1"/>
  <c r="E8" i="18"/>
  <c r="F8" i="18" s="1"/>
  <c r="U5" i="18"/>
  <c r="V5" i="18" s="1"/>
  <c r="R5" i="18"/>
  <c r="S5" i="18" s="1"/>
  <c r="N5" i="18"/>
  <c r="O5" i="18" s="1"/>
  <c r="H5" i="18"/>
  <c r="I5" i="18" s="1"/>
  <c r="E5" i="18"/>
  <c r="F5" i="18" s="1"/>
  <c r="U3" i="18"/>
  <c r="V3" i="18" s="1"/>
  <c r="R3" i="18"/>
  <c r="S3" i="18" s="1"/>
  <c r="N3" i="18"/>
  <c r="O3" i="18" s="1"/>
  <c r="H3" i="18"/>
  <c r="I3" i="18" s="1"/>
  <c r="E3" i="18"/>
  <c r="F3" i="18" s="1"/>
  <c r="P3" i="11"/>
  <c r="P5" i="11"/>
  <c r="P6" i="11"/>
  <c r="P7" i="11"/>
  <c r="P8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" i="11"/>
  <c r="R3" i="12"/>
  <c r="R5" i="12"/>
  <c r="R6" i="12"/>
  <c r="R7" i="12"/>
  <c r="R8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" i="12"/>
  <c r="P3" i="16"/>
  <c r="P5" i="16"/>
  <c r="P6" i="16"/>
  <c r="P7" i="16"/>
  <c r="P8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" i="16"/>
  <c r="R3" i="15"/>
  <c r="R5" i="15"/>
  <c r="R6" i="15"/>
  <c r="R7" i="15"/>
  <c r="R8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" i="15"/>
  <c r="P3" i="14"/>
  <c r="P5" i="14"/>
  <c r="P6" i="14"/>
  <c r="P7" i="14"/>
  <c r="P8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" i="14"/>
  <c r="W2" i="18" l="1"/>
  <c r="X2" i="18" s="1"/>
  <c r="Z2" i="18" s="1"/>
  <c r="AA2" i="18" s="1"/>
  <c r="AC2" i="18" s="1"/>
  <c r="AD2" i="18" s="1"/>
  <c r="W6" i="18"/>
  <c r="X6" i="18" s="1"/>
  <c r="Z6" i="18" s="1"/>
  <c r="AA6" i="18" s="1"/>
  <c r="W12" i="18"/>
  <c r="X12" i="18" s="1"/>
  <c r="Z12" i="18" s="1"/>
  <c r="AA12" i="18" s="1"/>
  <c r="AC12" i="18" s="1"/>
  <c r="W18" i="18"/>
  <c r="X18" i="18" s="1"/>
  <c r="Z18" i="18" s="1"/>
  <c r="AA18" i="18" s="1"/>
  <c r="AC18" i="18" s="1"/>
  <c r="AD18" i="18" s="1"/>
  <c r="W22" i="18"/>
  <c r="X22" i="18" s="1"/>
  <c r="Z22" i="18" s="1"/>
  <c r="AA22" i="18" s="1"/>
  <c r="AC22" i="18" s="1"/>
  <c r="W3" i="18"/>
  <c r="X3" i="18" s="1"/>
  <c r="Z3" i="18" s="1"/>
  <c r="AA3" i="18" s="1"/>
  <c r="AC3" i="18" s="1"/>
  <c r="W14" i="18"/>
  <c r="X14" i="18" s="1"/>
  <c r="Z14" i="18" s="1"/>
  <c r="AA14" i="18" s="1"/>
  <c r="AC14" i="18" s="1"/>
  <c r="W26" i="18"/>
  <c r="X26" i="18" s="1"/>
  <c r="Z26" i="18" s="1"/>
  <c r="AA26" i="18" s="1"/>
  <c r="AC26" i="18" s="1"/>
  <c r="AD22" i="18"/>
  <c r="W5" i="18"/>
  <c r="X5" i="18" s="1"/>
  <c r="Z5" i="18" s="1"/>
  <c r="AA5" i="18" s="1"/>
  <c r="AC5" i="18" s="1"/>
  <c r="W8" i="18"/>
  <c r="X8" i="18" s="1"/>
  <c r="Z8" i="18" s="1"/>
  <c r="AA8" i="18" s="1"/>
  <c r="AC8" i="18" s="1"/>
  <c r="W17" i="18"/>
  <c r="X17" i="18" s="1"/>
  <c r="Z17" i="18" s="1"/>
  <c r="AA17" i="18" s="1"/>
  <c r="AC17" i="18" s="1"/>
  <c r="W23" i="18"/>
  <c r="X23" i="18" s="1"/>
  <c r="Z23" i="18" s="1"/>
  <c r="AA23" i="18" s="1"/>
  <c r="AC23" i="18" s="1"/>
  <c r="W11" i="18"/>
  <c r="X11" i="18" s="1"/>
  <c r="Z11" i="18" s="1"/>
  <c r="AA11" i="18" s="1"/>
  <c r="AC11" i="18" s="1"/>
  <c r="W16" i="18"/>
  <c r="X16" i="18" s="1"/>
  <c r="Z16" i="18" s="1"/>
  <c r="AA16" i="18" s="1"/>
  <c r="AC16" i="18" s="1"/>
  <c r="W21" i="18"/>
  <c r="X21" i="18" s="1"/>
  <c r="Z21" i="18" s="1"/>
  <c r="AA21" i="18" s="1"/>
  <c r="AC21" i="18" s="1"/>
  <c r="W10" i="18"/>
  <c r="X10" i="18" s="1"/>
  <c r="Z10" i="18" s="1"/>
  <c r="AA10" i="18" s="1"/>
  <c r="AC10" i="18" s="1"/>
  <c r="W15" i="18"/>
  <c r="X15" i="18" s="1"/>
  <c r="Z15" i="18" s="1"/>
  <c r="AA15" i="18" s="1"/>
  <c r="AC15" i="18" s="1"/>
  <c r="W20" i="18"/>
  <c r="X20" i="18" s="1"/>
  <c r="Z20" i="18" s="1"/>
  <c r="AA20" i="18" s="1"/>
  <c r="AC20" i="18" s="1"/>
  <c r="W25" i="18"/>
  <c r="X25" i="18" s="1"/>
  <c r="Z25" i="18" s="1"/>
  <c r="AA25" i="18" s="1"/>
  <c r="AC25" i="18" s="1"/>
  <c r="W27" i="18"/>
  <c r="X27" i="18" s="1"/>
  <c r="Z27" i="18" s="1"/>
  <c r="AA27" i="18" s="1"/>
  <c r="AC27" i="18" s="1"/>
  <c r="W7" i="18"/>
  <c r="X7" i="18" s="1"/>
  <c r="Z7" i="18" s="1"/>
  <c r="AA7" i="18" s="1"/>
  <c r="AC7" i="18" s="1"/>
  <c r="W13" i="18"/>
  <c r="X13" i="18" s="1"/>
  <c r="Z13" i="18" s="1"/>
  <c r="AA13" i="18" s="1"/>
  <c r="AC13" i="18" s="1"/>
  <c r="W19" i="18"/>
  <c r="X19" i="18" s="1"/>
  <c r="Z19" i="18" s="1"/>
  <c r="AA19" i="18" s="1"/>
  <c r="AC19" i="18" s="1"/>
  <c r="W24" i="18"/>
  <c r="X24" i="18" s="1"/>
  <c r="Z24" i="18" s="1"/>
  <c r="AA24" i="18" s="1"/>
  <c r="AC24" i="18" s="1"/>
  <c r="V27" i="16"/>
  <c r="W27" i="16" s="1"/>
  <c r="S27" i="16"/>
  <c r="T27" i="16" s="1"/>
  <c r="Q27" i="16"/>
  <c r="L27" i="16"/>
  <c r="H27" i="16"/>
  <c r="I27" i="16" s="1"/>
  <c r="E27" i="16"/>
  <c r="F27" i="16" s="1"/>
  <c r="V26" i="16"/>
  <c r="W26" i="16" s="1"/>
  <c r="S26" i="16"/>
  <c r="T26" i="16" s="1"/>
  <c r="Q26" i="16"/>
  <c r="L26" i="16"/>
  <c r="H26" i="16"/>
  <c r="I26" i="16" s="1"/>
  <c r="E26" i="16"/>
  <c r="F26" i="16" s="1"/>
  <c r="V25" i="16"/>
  <c r="W25" i="16" s="1"/>
  <c r="S25" i="16"/>
  <c r="T25" i="16" s="1"/>
  <c r="Q25" i="16"/>
  <c r="L25" i="16"/>
  <c r="H25" i="16"/>
  <c r="I25" i="16" s="1"/>
  <c r="E25" i="16"/>
  <c r="F25" i="16" s="1"/>
  <c r="V24" i="16"/>
  <c r="W24" i="16" s="1"/>
  <c r="S24" i="16"/>
  <c r="T24" i="16" s="1"/>
  <c r="Q24" i="16"/>
  <c r="L24" i="16"/>
  <c r="H24" i="16"/>
  <c r="I24" i="16" s="1"/>
  <c r="E24" i="16"/>
  <c r="F24" i="16" s="1"/>
  <c r="V23" i="16"/>
  <c r="W23" i="16" s="1"/>
  <c r="S23" i="16"/>
  <c r="T23" i="16" s="1"/>
  <c r="Q23" i="16"/>
  <c r="L23" i="16"/>
  <c r="H23" i="16"/>
  <c r="I23" i="16" s="1"/>
  <c r="E23" i="16"/>
  <c r="F23" i="16" s="1"/>
  <c r="V22" i="16"/>
  <c r="W22" i="16" s="1"/>
  <c r="S22" i="16"/>
  <c r="T22" i="16" s="1"/>
  <c r="Q22" i="16"/>
  <c r="L22" i="16"/>
  <c r="H22" i="16"/>
  <c r="I22" i="16" s="1"/>
  <c r="E22" i="16"/>
  <c r="F22" i="16" s="1"/>
  <c r="V21" i="16"/>
  <c r="W21" i="16" s="1"/>
  <c r="S21" i="16"/>
  <c r="T21" i="16" s="1"/>
  <c r="Q21" i="16"/>
  <c r="L21" i="16"/>
  <c r="H21" i="16"/>
  <c r="I21" i="16" s="1"/>
  <c r="E21" i="16"/>
  <c r="F21" i="16" s="1"/>
  <c r="V20" i="16"/>
  <c r="W20" i="16" s="1"/>
  <c r="S20" i="16"/>
  <c r="T20" i="16" s="1"/>
  <c r="Q20" i="16"/>
  <c r="L20" i="16"/>
  <c r="H20" i="16"/>
  <c r="I20" i="16" s="1"/>
  <c r="E20" i="16"/>
  <c r="F20" i="16" s="1"/>
  <c r="V19" i="16"/>
  <c r="W19" i="16" s="1"/>
  <c r="S19" i="16"/>
  <c r="T19" i="16" s="1"/>
  <c r="Q19" i="16"/>
  <c r="L19" i="16"/>
  <c r="H19" i="16"/>
  <c r="I19" i="16" s="1"/>
  <c r="E19" i="16"/>
  <c r="F19" i="16" s="1"/>
  <c r="V18" i="16"/>
  <c r="W18" i="16" s="1"/>
  <c r="S18" i="16"/>
  <c r="T18" i="16" s="1"/>
  <c r="Q18" i="16"/>
  <c r="L18" i="16"/>
  <c r="H18" i="16"/>
  <c r="I18" i="16" s="1"/>
  <c r="E18" i="16"/>
  <c r="F18" i="16" s="1"/>
  <c r="V17" i="16"/>
  <c r="W17" i="16" s="1"/>
  <c r="S17" i="16"/>
  <c r="T17" i="16" s="1"/>
  <c r="Q17" i="16"/>
  <c r="L17" i="16"/>
  <c r="H17" i="16"/>
  <c r="I17" i="16" s="1"/>
  <c r="E17" i="16"/>
  <c r="F17" i="16" s="1"/>
  <c r="V16" i="16"/>
  <c r="W16" i="16" s="1"/>
  <c r="S16" i="16"/>
  <c r="T16" i="16" s="1"/>
  <c r="Q16" i="16"/>
  <c r="L16" i="16"/>
  <c r="H16" i="16"/>
  <c r="I16" i="16" s="1"/>
  <c r="E16" i="16"/>
  <c r="F16" i="16" s="1"/>
  <c r="V15" i="16"/>
  <c r="W15" i="16" s="1"/>
  <c r="S15" i="16"/>
  <c r="T15" i="16" s="1"/>
  <c r="Q15" i="16"/>
  <c r="L15" i="16"/>
  <c r="H15" i="16"/>
  <c r="I15" i="16" s="1"/>
  <c r="E15" i="16"/>
  <c r="F15" i="16" s="1"/>
  <c r="V14" i="16"/>
  <c r="W14" i="16" s="1"/>
  <c r="S14" i="16"/>
  <c r="T14" i="16" s="1"/>
  <c r="Q14" i="16"/>
  <c r="L14" i="16"/>
  <c r="H14" i="16"/>
  <c r="I14" i="16" s="1"/>
  <c r="E14" i="16"/>
  <c r="F14" i="16" s="1"/>
  <c r="V13" i="16"/>
  <c r="W13" i="16" s="1"/>
  <c r="S13" i="16"/>
  <c r="T13" i="16" s="1"/>
  <c r="Q13" i="16"/>
  <c r="L13" i="16"/>
  <c r="H13" i="16"/>
  <c r="I13" i="16" s="1"/>
  <c r="E13" i="16"/>
  <c r="F13" i="16" s="1"/>
  <c r="V12" i="16"/>
  <c r="W12" i="16" s="1"/>
  <c r="S12" i="16"/>
  <c r="T12" i="16" s="1"/>
  <c r="Q12" i="16"/>
  <c r="L12" i="16"/>
  <c r="H12" i="16"/>
  <c r="I12" i="16" s="1"/>
  <c r="E12" i="16"/>
  <c r="F12" i="16" s="1"/>
  <c r="V11" i="16"/>
  <c r="W11" i="16" s="1"/>
  <c r="S11" i="16"/>
  <c r="T11" i="16" s="1"/>
  <c r="Q11" i="16"/>
  <c r="L11" i="16"/>
  <c r="H11" i="16"/>
  <c r="I11" i="16" s="1"/>
  <c r="E11" i="16"/>
  <c r="F11" i="16" s="1"/>
  <c r="V10" i="16"/>
  <c r="W10" i="16" s="1"/>
  <c r="S10" i="16"/>
  <c r="T10" i="16" s="1"/>
  <c r="Q10" i="16"/>
  <c r="L10" i="16"/>
  <c r="H10" i="16"/>
  <c r="I10" i="16" s="1"/>
  <c r="E10" i="16"/>
  <c r="F10" i="16" s="1"/>
  <c r="V8" i="16"/>
  <c r="W8" i="16" s="1"/>
  <c r="S8" i="16"/>
  <c r="T8" i="16" s="1"/>
  <c r="Q8" i="16"/>
  <c r="L8" i="16"/>
  <c r="H8" i="16"/>
  <c r="I8" i="16" s="1"/>
  <c r="E8" i="16"/>
  <c r="F8" i="16" s="1"/>
  <c r="V7" i="16"/>
  <c r="W7" i="16" s="1"/>
  <c r="S7" i="16"/>
  <c r="T7" i="16" s="1"/>
  <c r="Q7" i="16"/>
  <c r="L7" i="16"/>
  <c r="H7" i="16"/>
  <c r="I7" i="16" s="1"/>
  <c r="E7" i="16"/>
  <c r="F7" i="16" s="1"/>
  <c r="V6" i="16"/>
  <c r="W6" i="16" s="1"/>
  <c r="S6" i="16"/>
  <c r="T6" i="16" s="1"/>
  <c r="Q6" i="16"/>
  <c r="L6" i="16"/>
  <c r="H6" i="16"/>
  <c r="I6" i="16" s="1"/>
  <c r="E6" i="16"/>
  <c r="F6" i="16" s="1"/>
  <c r="V5" i="16"/>
  <c r="W5" i="16" s="1"/>
  <c r="S5" i="16"/>
  <c r="T5" i="16" s="1"/>
  <c r="Q5" i="16"/>
  <c r="L5" i="16"/>
  <c r="H5" i="16"/>
  <c r="I5" i="16" s="1"/>
  <c r="E5" i="16"/>
  <c r="F5" i="16" s="1"/>
  <c r="V3" i="16"/>
  <c r="W3" i="16" s="1"/>
  <c r="S3" i="16"/>
  <c r="T3" i="16" s="1"/>
  <c r="Q3" i="16"/>
  <c r="L3" i="16"/>
  <c r="H3" i="16"/>
  <c r="I3" i="16" s="1"/>
  <c r="E3" i="16"/>
  <c r="F3" i="16" s="1"/>
  <c r="V2" i="16"/>
  <c r="W2" i="16" s="1"/>
  <c r="S2" i="16"/>
  <c r="T2" i="16" s="1"/>
  <c r="Q2" i="16"/>
  <c r="L2" i="16"/>
  <c r="H2" i="16"/>
  <c r="I2" i="16" s="1"/>
  <c r="E2" i="16"/>
  <c r="F2" i="16" s="1"/>
  <c r="X27" i="15"/>
  <c r="Y27" i="15" s="1"/>
  <c r="U27" i="15"/>
  <c r="V27" i="15" s="1"/>
  <c r="S27" i="15"/>
  <c r="N27" i="15"/>
  <c r="H27" i="15"/>
  <c r="I27" i="15" s="1"/>
  <c r="E27" i="15"/>
  <c r="F27" i="15" s="1"/>
  <c r="X26" i="15"/>
  <c r="Y26" i="15" s="1"/>
  <c r="U26" i="15"/>
  <c r="V26" i="15" s="1"/>
  <c r="S26" i="15"/>
  <c r="N26" i="15"/>
  <c r="H26" i="15"/>
  <c r="I26" i="15" s="1"/>
  <c r="E26" i="15"/>
  <c r="F26" i="15" s="1"/>
  <c r="X25" i="15"/>
  <c r="Y25" i="15" s="1"/>
  <c r="U25" i="15"/>
  <c r="V25" i="15" s="1"/>
  <c r="S25" i="15"/>
  <c r="N25" i="15"/>
  <c r="H25" i="15"/>
  <c r="I25" i="15" s="1"/>
  <c r="E25" i="15"/>
  <c r="F25" i="15" s="1"/>
  <c r="X24" i="15"/>
  <c r="Y24" i="15" s="1"/>
  <c r="U24" i="15"/>
  <c r="V24" i="15" s="1"/>
  <c r="S24" i="15"/>
  <c r="N24" i="15"/>
  <c r="H24" i="15"/>
  <c r="I24" i="15" s="1"/>
  <c r="E24" i="15"/>
  <c r="F24" i="15" s="1"/>
  <c r="X23" i="15"/>
  <c r="Y23" i="15" s="1"/>
  <c r="U23" i="15"/>
  <c r="V23" i="15" s="1"/>
  <c r="S23" i="15"/>
  <c r="N23" i="15"/>
  <c r="H23" i="15"/>
  <c r="I23" i="15" s="1"/>
  <c r="E23" i="15"/>
  <c r="F23" i="15" s="1"/>
  <c r="X22" i="15"/>
  <c r="Y22" i="15" s="1"/>
  <c r="U22" i="15"/>
  <c r="V22" i="15" s="1"/>
  <c r="S22" i="15"/>
  <c r="N22" i="15"/>
  <c r="H22" i="15"/>
  <c r="I22" i="15" s="1"/>
  <c r="E22" i="15"/>
  <c r="F22" i="15" s="1"/>
  <c r="X21" i="15"/>
  <c r="Y21" i="15" s="1"/>
  <c r="U21" i="15"/>
  <c r="V21" i="15" s="1"/>
  <c r="S21" i="15"/>
  <c r="N21" i="15"/>
  <c r="H21" i="15"/>
  <c r="I21" i="15" s="1"/>
  <c r="E21" i="15"/>
  <c r="F21" i="15" s="1"/>
  <c r="X20" i="15"/>
  <c r="Y20" i="15" s="1"/>
  <c r="U20" i="15"/>
  <c r="V20" i="15" s="1"/>
  <c r="S20" i="15"/>
  <c r="N20" i="15"/>
  <c r="H20" i="15"/>
  <c r="I20" i="15" s="1"/>
  <c r="E20" i="15"/>
  <c r="F20" i="15" s="1"/>
  <c r="X19" i="15"/>
  <c r="Y19" i="15" s="1"/>
  <c r="U19" i="15"/>
  <c r="V19" i="15" s="1"/>
  <c r="S19" i="15"/>
  <c r="N19" i="15"/>
  <c r="H19" i="15"/>
  <c r="I19" i="15" s="1"/>
  <c r="E19" i="15"/>
  <c r="F19" i="15" s="1"/>
  <c r="X18" i="15"/>
  <c r="Y18" i="15" s="1"/>
  <c r="U18" i="15"/>
  <c r="V18" i="15" s="1"/>
  <c r="S18" i="15"/>
  <c r="N18" i="15"/>
  <c r="H18" i="15"/>
  <c r="I18" i="15" s="1"/>
  <c r="E18" i="15"/>
  <c r="F18" i="15" s="1"/>
  <c r="X17" i="15"/>
  <c r="Y17" i="15" s="1"/>
  <c r="U17" i="15"/>
  <c r="V17" i="15" s="1"/>
  <c r="S17" i="15"/>
  <c r="N17" i="15"/>
  <c r="H17" i="15"/>
  <c r="I17" i="15" s="1"/>
  <c r="E17" i="15"/>
  <c r="F17" i="15" s="1"/>
  <c r="X16" i="15"/>
  <c r="Y16" i="15" s="1"/>
  <c r="U16" i="15"/>
  <c r="V16" i="15" s="1"/>
  <c r="S16" i="15"/>
  <c r="N16" i="15"/>
  <c r="H16" i="15"/>
  <c r="I16" i="15" s="1"/>
  <c r="E16" i="15"/>
  <c r="F16" i="15" s="1"/>
  <c r="X15" i="15"/>
  <c r="Y15" i="15" s="1"/>
  <c r="U15" i="15"/>
  <c r="V15" i="15" s="1"/>
  <c r="S15" i="15"/>
  <c r="N15" i="15"/>
  <c r="H15" i="15"/>
  <c r="I15" i="15" s="1"/>
  <c r="E15" i="15"/>
  <c r="F15" i="15" s="1"/>
  <c r="X14" i="15"/>
  <c r="Y14" i="15" s="1"/>
  <c r="U14" i="15"/>
  <c r="V14" i="15" s="1"/>
  <c r="S14" i="15"/>
  <c r="N14" i="15"/>
  <c r="H14" i="15"/>
  <c r="I14" i="15" s="1"/>
  <c r="E14" i="15"/>
  <c r="F14" i="15" s="1"/>
  <c r="X13" i="15"/>
  <c r="Y13" i="15" s="1"/>
  <c r="U13" i="15"/>
  <c r="V13" i="15" s="1"/>
  <c r="S13" i="15"/>
  <c r="N13" i="15"/>
  <c r="H13" i="15"/>
  <c r="I13" i="15" s="1"/>
  <c r="E13" i="15"/>
  <c r="F13" i="15" s="1"/>
  <c r="X12" i="15"/>
  <c r="Y12" i="15" s="1"/>
  <c r="U12" i="15"/>
  <c r="V12" i="15" s="1"/>
  <c r="S12" i="15"/>
  <c r="N12" i="15"/>
  <c r="H12" i="15"/>
  <c r="I12" i="15" s="1"/>
  <c r="E12" i="15"/>
  <c r="F12" i="15" s="1"/>
  <c r="X11" i="15"/>
  <c r="Y11" i="15" s="1"/>
  <c r="U11" i="15"/>
  <c r="V11" i="15" s="1"/>
  <c r="S11" i="15"/>
  <c r="N11" i="15"/>
  <c r="H11" i="15"/>
  <c r="I11" i="15" s="1"/>
  <c r="E11" i="15"/>
  <c r="F11" i="15" s="1"/>
  <c r="X10" i="15"/>
  <c r="Y10" i="15" s="1"/>
  <c r="U10" i="15"/>
  <c r="V10" i="15" s="1"/>
  <c r="S10" i="15"/>
  <c r="N10" i="15"/>
  <c r="H10" i="15"/>
  <c r="I10" i="15" s="1"/>
  <c r="E10" i="15"/>
  <c r="F10" i="15" s="1"/>
  <c r="X8" i="15"/>
  <c r="Y8" i="15" s="1"/>
  <c r="U8" i="15"/>
  <c r="V8" i="15" s="1"/>
  <c r="S8" i="15"/>
  <c r="N8" i="15"/>
  <c r="H8" i="15"/>
  <c r="I8" i="15" s="1"/>
  <c r="E8" i="15"/>
  <c r="F8" i="15" s="1"/>
  <c r="X7" i="15"/>
  <c r="Y7" i="15" s="1"/>
  <c r="U7" i="15"/>
  <c r="V7" i="15" s="1"/>
  <c r="S7" i="15"/>
  <c r="N7" i="15"/>
  <c r="H7" i="15"/>
  <c r="I7" i="15" s="1"/>
  <c r="E7" i="15"/>
  <c r="F7" i="15" s="1"/>
  <c r="X6" i="15"/>
  <c r="Y6" i="15" s="1"/>
  <c r="U6" i="15"/>
  <c r="V6" i="15" s="1"/>
  <c r="S6" i="15"/>
  <c r="N6" i="15"/>
  <c r="H6" i="15"/>
  <c r="I6" i="15" s="1"/>
  <c r="E6" i="15"/>
  <c r="F6" i="15" s="1"/>
  <c r="X5" i="15"/>
  <c r="Y5" i="15" s="1"/>
  <c r="U5" i="15"/>
  <c r="V5" i="15" s="1"/>
  <c r="S5" i="15"/>
  <c r="N5" i="15"/>
  <c r="H5" i="15"/>
  <c r="I5" i="15" s="1"/>
  <c r="E5" i="15"/>
  <c r="F5" i="15" s="1"/>
  <c r="X3" i="15"/>
  <c r="Y3" i="15" s="1"/>
  <c r="U3" i="15"/>
  <c r="V3" i="15" s="1"/>
  <c r="S3" i="15"/>
  <c r="N3" i="15"/>
  <c r="H3" i="15"/>
  <c r="I3" i="15" s="1"/>
  <c r="E3" i="15"/>
  <c r="F3" i="15" s="1"/>
  <c r="X2" i="15"/>
  <c r="Y2" i="15" s="1"/>
  <c r="U2" i="15"/>
  <c r="V2" i="15" s="1"/>
  <c r="S2" i="15"/>
  <c r="N2" i="15"/>
  <c r="H2" i="15"/>
  <c r="I2" i="15" s="1"/>
  <c r="E2" i="15"/>
  <c r="F2" i="15" s="1"/>
  <c r="X3" i="16" l="1"/>
  <c r="X5" i="16"/>
  <c r="Y5" i="16" s="1"/>
  <c r="AA5" i="16" s="1"/>
  <c r="AB5" i="16" s="1"/>
  <c r="AD5" i="16" s="1"/>
  <c r="AE5" i="16" s="1"/>
  <c r="X7" i="16"/>
  <c r="Y7" i="16" s="1"/>
  <c r="AA7" i="16" s="1"/>
  <c r="AB7" i="16" s="1"/>
  <c r="AD7" i="16" s="1"/>
  <c r="X11" i="16"/>
  <c r="X13" i="16"/>
  <c r="Y13" i="16" s="1"/>
  <c r="AA13" i="16" s="1"/>
  <c r="AB13" i="16" s="1"/>
  <c r="AD13" i="16" s="1"/>
  <c r="X15" i="16"/>
  <c r="Y15" i="16" s="1"/>
  <c r="AA15" i="16" s="1"/>
  <c r="AB15" i="16" s="1"/>
  <c r="AD15" i="16" s="1"/>
  <c r="X17" i="16"/>
  <c r="Y17" i="16" s="1"/>
  <c r="AA17" i="16" s="1"/>
  <c r="AB17" i="16" s="1"/>
  <c r="AD17" i="16" s="1"/>
  <c r="X19" i="16"/>
  <c r="X21" i="16"/>
  <c r="X23" i="16"/>
  <c r="Y23" i="16" s="1"/>
  <c r="AA23" i="16" s="1"/>
  <c r="AB23" i="16" s="1"/>
  <c r="AD23" i="16" s="1"/>
  <c r="X25" i="16"/>
  <c r="Y25" i="16" s="1"/>
  <c r="AA25" i="16" s="1"/>
  <c r="AB25" i="16" s="1"/>
  <c r="AD25" i="16" s="1"/>
  <c r="AE25" i="16" s="1"/>
  <c r="X27" i="16"/>
  <c r="AD12" i="18"/>
  <c r="X2" i="16"/>
  <c r="Y2" i="16" s="1"/>
  <c r="AA2" i="16" s="1"/>
  <c r="AB2" i="16" s="1"/>
  <c r="AD2" i="16" s="1"/>
  <c r="AE2" i="16" s="1"/>
  <c r="X6" i="16"/>
  <c r="Y6" i="16" s="1"/>
  <c r="AA6" i="16" s="1"/>
  <c r="AB6" i="16" s="1"/>
  <c r="X8" i="16"/>
  <c r="Y8" i="16" s="1"/>
  <c r="AA8" i="16" s="1"/>
  <c r="AB8" i="16" s="1"/>
  <c r="AD8" i="16" s="1"/>
  <c r="X10" i="16"/>
  <c r="Y10" i="16" s="1"/>
  <c r="AA10" i="16" s="1"/>
  <c r="AB10" i="16" s="1"/>
  <c r="AD10" i="16" s="1"/>
  <c r="AE10" i="16" s="1"/>
  <c r="X12" i="16"/>
  <c r="Y12" i="16" s="1"/>
  <c r="AA12" i="16" s="1"/>
  <c r="AB12" i="16" s="1"/>
  <c r="AD12" i="16" s="1"/>
  <c r="X14" i="16"/>
  <c r="Y14" i="16" s="1"/>
  <c r="AA14" i="16" s="1"/>
  <c r="AB14" i="16" s="1"/>
  <c r="AD14" i="16" s="1"/>
  <c r="X16" i="16"/>
  <c r="Y16" i="16" s="1"/>
  <c r="AA16" i="16" s="1"/>
  <c r="AB16" i="16" s="1"/>
  <c r="AD16" i="16" s="1"/>
  <c r="X18" i="16"/>
  <c r="Y18" i="16" s="1"/>
  <c r="AA18" i="16" s="1"/>
  <c r="AB18" i="16" s="1"/>
  <c r="AD18" i="16" s="1"/>
  <c r="X20" i="16"/>
  <c r="Y20" i="16" s="1"/>
  <c r="AA20" i="16" s="1"/>
  <c r="AB20" i="16" s="1"/>
  <c r="AD20" i="16" s="1"/>
  <c r="X22" i="16"/>
  <c r="Y22" i="16" s="1"/>
  <c r="AA22" i="16" s="1"/>
  <c r="AB22" i="16" s="1"/>
  <c r="AD22" i="16" s="1"/>
  <c r="AE22" i="16" s="1"/>
  <c r="X24" i="16"/>
  <c r="Y24" i="16" s="1"/>
  <c r="AA24" i="16" s="1"/>
  <c r="AB24" i="16" s="1"/>
  <c r="AD24" i="16" s="1"/>
  <c r="X26" i="16"/>
  <c r="Y26" i="16" s="1"/>
  <c r="AA26" i="16" s="1"/>
  <c r="AB26" i="16" s="1"/>
  <c r="AD26" i="16" s="1"/>
  <c r="Z2" i="15"/>
  <c r="Z3" i="15"/>
  <c r="AA3" i="15" s="1"/>
  <c r="AC3" i="15" s="1"/>
  <c r="AD3" i="15" s="1"/>
  <c r="AF3" i="15" s="1"/>
  <c r="Z5" i="15"/>
  <c r="AA5" i="15" s="1"/>
  <c r="AC5" i="15" s="1"/>
  <c r="AD5" i="15" s="1"/>
  <c r="AF5" i="15" s="1"/>
  <c r="Z6" i="15"/>
  <c r="AA6" i="15" s="1"/>
  <c r="AC6" i="15" s="1"/>
  <c r="AD6" i="15" s="1"/>
  <c r="AG6" i="15" s="1"/>
  <c r="Z8" i="15"/>
  <c r="AA8" i="15" s="1"/>
  <c r="AC8" i="15" s="1"/>
  <c r="AD8" i="15" s="1"/>
  <c r="AF8" i="15" s="1"/>
  <c r="Z10" i="15"/>
  <c r="AA10" i="15" s="1"/>
  <c r="AC10" i="15" s="1"/>
  <c r="AD10" i="15" s="1"/>
  <c r="AF10" i="15" s="1"/>
  <c r="Z12" i="15"/>
  <c r="AA12" i="15" s="1"/>
  <c r="AC12" i="15" s="1"/>
  <c r="AD12" i="15" s="1"/>
  <c r="AF12" i="15" s="1"/>
  <c r="Z14" i="15"/>
  <c r="AA14" i="15" s="1"/>
  <c r="AC14" i="15" s="1"/>
  <c r="AD14" i="15" s="1"/>
  <c r="AF14" i="15" s="1"/>
  <c r="Z16" i="15"/>
  <c r="AA16" i="15" s="1"/>
  <c r="AC16" i="15" s="1"/>
  <c r="AD16" i="15" s="1"/>
  <c r="AF16" i="15" s="1"/>
  <c r="Z18" i="15"/>
  <c r="AA18" i="15" s="1"/>
  <c r="AC18" i="15" s="1"/>
  <c r="AD18" i="15" s="1"/>
  <c r="AF18" i="15" s="1"/>
  <c r="Z20" i="15"/>
  <c r="AA20" i="15" s="1"/>
  <c r="AC20" i="15" s="1"/>
  <c r="AD20" i="15" s="1"/>
  <c r="AF20" i="15" s="1"/>
  <c r="Z22" i="15"/>
  <c r="AA22" i="15" s="1"/>
  <c r="AC22" i="15" s="1"/>
  <c r="AD22" i="15" s="1"/>
  <c r="AF22" i="15" s="1"/>
  <c r="Z24" i="15"/>
  <c r="AA24" i="15" s="1"/>
  <c r="AC24" i="15" s="1"/>
  <c r="AD24" i="15" s="1"/>
  <c r="AF24" i="15" s="1"/>
  <c r="Z26" i="15"/>
  <c r="AA26" i="15" s="1"/>
  <c r="AC26" i="15" s="1"/>
  <c r="AD26" i="15" s="1"/>
  <c r="AF26" i="15" s="1"/>
  <c r="Z13" i="15"/>
  <c r="AA13" i="15" s="1"/>
  <c r="AC13" i="15" s="1"/>
  <c r="AD13" i="15" s="1"/>
  <c r="AF13" i="15" s="1"/>
  <c r="Z15" i="15"/>
  <c r="AA15" i="15" s="1"/>
  <c r="AC15" i="15" s="1"/>
  <c r="AD15" i="15" s="1"/>
  <c r="AF15" i="15" s="1"/>
  <c r="Z19" i="15"/>
  <c r="AA19" i="15" s="1"/>
  <c r="AC19" i="15" s="1"/>
  <c r="AD19" i="15" s="1"/>
  <c r="AF19" i="15" s="1"/>
  <c r="Z25" i="15"/>
  <c r="AA25" i="15" s="1"/>
  <c r="AC25" i="15" s="1"/>
  <c r="AD25" i="15" s="1"/>
  <c r="AF25" i="15" s="1"/>
  <c r="Z27" i="15"/>
  <c r="AA27" i="15" s="1"/>
  <c r="AC27" i="15" s="1"/>
  <c r="AD27" i="15" s="1"/>
  <c r="AF27" i="15" s="1"/>
  <c r="Z7" i="15"/>
  <c r="AA7" i="15" s="1"/>
  <c r="AC7" i="15" s="1"/>
  <c r="AD7" i="15" s="1"/>
  <c r="AF7" i="15" s="1"/>
  <c r="AG7" i="15" s="1"/>
  <c r="Z11" i="15"/>
  <c r="AA11" i="15" s="1"/>
  <c r="AC11" i="15" s="1"/>
  <c r="AD11" i="15" s="1"/>
  <c r="AF11" i="15" s="1"/>
  <c r="AG11" i="15" s="1"/>
  <c r="Z17" i="15"/>
  <c r="AA17" i="15" s="1"/>
  <c r="AC17" i="15" s="1"/>
  <c r="AD17" i="15" s="1"/>
  <c r="AF17" i="15" s="1"/>
  <c r="Z21" i="15"/>
  <c r="AA21" i="15" s="1"/>
  <c r="AC21" i="15" s="1"/>
  <c r="AD21" i="15" s="1"/>
  <c r="AF21" i="15" s="1"/>
  <c r="Z23" i="15"/>
  <c r="AA23" i="15" s="1"/>
  <c r="AC23" i="15" s="1"/>
  <c r="AD23" i="15" s="1"/>
  <c r="AF23" i="15" s="1"/>
  <c r="AD7" i="18"/>
  <c r="AD11" i="18"/>
  <c r="AD27" i="18"/>
  <c r="AD23" i="18"/>
  <c r="AD19" i="18"/>
  <c r="AD25" i="18"/>
  <c r="AD21" i="18"/>
  <c r="AD17" i="18"/>
  <c r="AD15" i="18"/>
  <c r="AD5" i="18"/>
  <c r="AD14" i="18"/>
  <c r="AD24" i="18"/>
  <c r="AD10" i="18"/>
  <c r="AD13" i="18"/>
  <c r="AD20" i="18"/>
  <c r="AD16" i="18"/>
  <c r="AD8" i="18"/>
  <c r="AD26" i="18"/>
  <c r="AD3" i="18"/>
  <c r="Y27" i="16"/>
  <c r="AA27" i="16" s="1"/>
  <c r="AB27" i="16" s="1"/>
  <c r="AD27" i="16" s="1"/>
  <c r="AA2" i="15"/>
  <c r="AC2" i="15" s="1"/>
  <c r="AD2" i="15" s="1"/>
  <c r="AF2" i="15" s="1"/>
  <c r="Y19" i="16"/>
  <c r="AA19" i="16" s="1"/>
  <c r="AB19" i="16" s="1"/>
  <c r="AD19" i="16" s="1"/>
  <c r="Y11" i="16"/>
  <c r="AA11" i="16" s="1"/>
  <c r="AB11" i="16" s="1"/>
  <c r="AD11" i="16" s="1"/>
  <c r="Y3" i="16"/>
  <c r="AA3" i="16" s="1"/>
  <c r="AB3" i="16" s="1"/>
  <c r="AD3" i="16" s="1"/>
  <c r="Y21" i="16"/>
  <c r="AA21" i="16" s="1"/>
  <c r="AB21" i="16" s="1"/>
  <c r="AD21" i="16" s="1"/>
  <c r="AG15" i="15" l="1"/>
  <c r="AE14" i="16"/>
  <c r="AE19" i="16"/>
  <c r="AE11" i="16"/>
  <c r="AE7" i="16"/>
  <c r="AE12" i="16"/>
  <c r="AE26" i="16"/>
  <c r="AG20" i="15"/>
  <c r="AG21" i="15"/>
  <c r="AG17" i="15"/>
  <c r="AG8" i="15"/>
  <c r="AG23" i="15"/>
  <c r="AG19" i="15"/>
  <c r="AG26" i="15"/>
  <c r="AG5" i="15"/>
  <c r="AE18" i="16"/>
  <c r="AE27" i="16"/>
  <c r="AG14" i="15"/>
  <c r="AG2" i="15"/>
  <c r="AE24" i="16"/>
  <c r="AE15" i="16"/>
  <c r="AE21" i="16"/>
  <c r="AE3" i="16"/>
  <c r="AE17" i="16"/>
  <c r="AE13" i="16"/>
  <c r="AE8" i="16"/>
  <c r="AE23" i="16"/>
  <c r="AE16" i="16"/>
  <c r="AE20" i="16"/>
  <c r="AG25" i="15"/>
  <c r="AG18" i="15"/>
  <c r="AG24" i="15"/>
  <c r="AG22" i="15"/>
  <c r="AG27" i="15"/>
  <c r="AG16" i="15"/>
  <c r="AG12" i="15"/>
  <c r="AG10" i="15"/>
  <c r="AG13" i="15"/>
  <c r="AG3" i="15"/>
  <c r="V27" i="14" l="1"/>
  <c r="W27" i="14" s="1"/>
  <c r="S27" i="14"/>
  <c r="T27" i="14" s="1"/>
  <c r="Q27" i="14"/>
  <c r="L27" i="14"/>
  <c r="H27" i="14"/>
  <c r="I27" i="14" s="1"/>
  <c r="E27" i="14"/>
  <c r="F27" i="14" s="1"/>
  <c r="V26" i="14"/>
  <c r="W26" i="14" s="1"/>
  <c r="S26" i="14"/>
  <c r="T26" i="14" s="1"/>
  <c r="Q26" i="14"/>
  <c r="L26" i="14"/>
  <c r="H26" i="14"/>
  <c r="I26" i="14" s="1"/>
  <c r="E26" i="14"/>
  <c r="F26" i="14" s="1"/>
  <c r="V25" i="14"/>
  <c r="W25" i="14" s="1"/>
  <c r="S25" i="14"/>
  <c r="T25" i="14" s="1"/>
  <c r="Q25" i="14"/>
  <c r="L25" i="14"/>
  <c r="H25" i="14"/>
  <c r="I25" i="14" s="1"/>
  <c r="E25" i="14"/>
  <c r="F25" i="14" s="1"/>
  <c r="V24" i="14"/>
  <c r="W24" i="14" s="1"/>
  <c r="S24" i="14"/>
  <c r="T24" i="14" s="1"/>
  <c r="Q24" i="14"/>
  <c r="L24" i="14"/>
  <c r="H24" i="14"/>
  <c r="I24" i="14" s="1"/>
  <c r="E24" i="14"/>
  <c r="F24" i="14" s="1"/>
  <c r="V23" i="14"/>
  <c r="W23" i="14" s="1"/>
  <c r="S23" i="14"/>
  <c r="T23" i="14" s="1"/>
  <c r="Q23" i="14"/>
  <c r="L23" i="14"/>
  <c r="H23" i="14"/>
  <c r="I23" i="14" s="1"/>
  <c r="E23" i="14"/>
  <c r="F23" i="14" s="1"/>
  <c r="V22" i="14"/>
  <c r="W22" i="14" s="1"/>
  <c r="S22" i="14"/>
  <c r="T22" i="14" s="1"/>
  <c r="Q22" i="14"/>
  <c r="L22" i="14"/>
  <c r="H22" i="14"/>
  <c r="I22" i="14" s="1"/>
  <c r="E22" i="14"/>
  <c r="F22" i="14" s="1"/>
  <c r="V21" i="14"/>
  <c r="W21" i="14" s="1"/>
  <c r="S21" i="14"/>
  <c r="T21" i="14" s="1"/>
  <c r="Q21" i="14"/>
  <c r="L21" i="14"/>
  <c r="H21" i="14"/>
  <c r="I21" i="14" s="1"/>
  <c r="E21" i="14"/>
  <c r="F21" i="14" s="1"/>
  <c r="V20" i="14"/>
  <c r="W20" i="14" s="1"/>
  <c r="S20" i="14"/>
  <c r="T20" i="14" s="1"/>
  <c r="Q20" i="14"/>
  <c r="L20" i="14"/>
  <c r="H20" i="14"/>
  <c r="I20" i="14" s="1"/>
  <c r="E20" i="14"/>
  <c r="F20" i="14" s="1"/>
  <c r="V19" i="14"/>
  <c r="W19" i="14" s="1"/>
  <c r="S19" i="14"/>
  <c r="T19" i="14" s="1"/>
  <c r="Q19" i="14"/>
  <c r="L19" i="14"/>
  <c r="H19" i="14"/>
  <c r="I19" i="14" s="1"/>
  <c r="E19" i="14"/>
  <c r="F19" i="14" s="1"/>
  <c r="V18" i="14"/>
  <c r="W18" i="14" s="1"/>
  <c r="S18" i="14"/>
  <c r="T18" i="14" s="1"/>
  <c r="Q18" i="14"/>
  <c r="L18" i="14"/>
  <c r="H18" i="14"/>
  <c r="I18" i="14" s="1"/>
  <c r="E18" i="14"/>
  <c r="F18" i="14" s="1"/>
  <c r="V17" i="14"/>
  <c r="W17" i="14" s="1"/>
  <c r="S17" i="14"/>
  <c r="T17" i="14" s="1"/>
  <c r="Q17" i="14"/>
  <c r="L17" i="14"/>
  <c r="H17" i="14"/>
  <c r="I17" i="14" s="1"/>
  <c r="E17" i="14"/>
  <c r="F17" i="14" s="1"/>
  <c r="V16" i="14"/>
  <c r="W16" i="14" s="1"/>
  <c r="S16" i="14"/>
  <c r="T16" i="14" s="1"/>
  <c r="Q16" i="14"/>
  <c r="L16" i="14"/>
  <c r="H16" i="14"/>
  <c r="I16" i="14" s="1"/>
  <c r="E16" i="14"/>
  <c r="F16" i="14" s="1"/>
  <c r="V15" i="14"/>
  <c r="W15" i="14" s="1"/>
  <c r="S15" i="14"/>
  <c r="T15" i="14" s="1"/>
  <c r="Q15" i="14"/>
  <c r="L15" i="14"/>
  <c r="H15" i="14"/>
  <c r="I15" i="14" s="1"/>
  <c r="E15" i="14"/>
  <c r="F15" i="14" s="1"/>
  <c r="V14" i="14"/>
  <c r="W14" i="14" s="1"/>
  <c r="S14" i="14"/>
  <c r="T14" i="14" s="1"/>
  <c r="Q14" i="14"/>
  <c r="L14" i="14"/>
  <c r="H14" i="14"/>
  <c r="I14" i="14" s="1"/>
  <c r="E14" i="14"/>
  <c r="F14" i="14" s="1"/>
  <c r="V13" i="14"/>
  <c r="W13" i="14" s="1"/>
  <c r="S13" i="14"/>
  <c r="T13" i="14" s="1"/>
  <c r="Q13" i="14"/>
  <c r="L13" i="14"/>
  <c r="H13" i="14"/>
  <c r="I13" i="14" s="1"/>
  <c r="E13" i="14"/>
  <c r="F13" i="14" s="1"/>
  <c r="V12" i="14"/>
  <c r="W12" i="14" s="1"/>
  <c r="S12" i="14"/>
  <c r="T12" i="14" s="1"/>
  <c r="Q12" i="14"/>
  <c r="L12" i="14"/>
  <c r="H12" i="14"/>
  <c r="I12" i="14" s="1"/>
  <c r="E12" i="14"/>
  <c r="F12" i="14" s="1"/>
  <c r="V11" i="14"/>
  <c r="W11" i="14" s="1"/>
  <c r="S11" i="14"/>
  <c r="T11" i="14" s="1"/>
  <c r="Q11" i="14"/>
  <c r="L11" i="14"/>
  <c r="H11" i="14"/>
  <c r="I11" i="14" s="1"/>
  <c r="E11" i="14"/>
  <c r="F11" i="14" s="1"/>
  <c r="V10" i="14"/>
  <c r="W10" i="14" s="1"/>
  <c r="S10" i="14"/>
  <c r="T10" i="14" s="1"/>
  <c r="Q10" i="14"/>
  <c r="L10" i="14"/>
  <c r="H10" i="14"/>
  <c r="I10" i="14" s="1"/>
  <c r="E10" i="14"/>
  <c r="F10" i="14" s="1"/>
  <c r="V8" i="14"/>
  <c r="W8" i="14" s="1"/>
  <c r="S8" i="14"/>
  <c r="T8" i="14" s="1"/>
  <c r="Q8" i="14"/>
  <c r="L8" i="14"/>
  <c r="H8" i="14"/>
  <c r="I8" i="14" s="1"/>
  <c r="E8" i="14"/>
  <c r="F8" i="14" s="1"/>
  <c r="V7" i="14"/>
  <c r="W7" i="14" s="1"/>
  <c r="S7" i="14"/>
  <c r="T7" i="14" s="1"/>
  <c r="Q7" i="14"/>
  <c r="L7" i="14"/>
  <c r="H7" i="14"/>
  <c r="I7" i="14" s="1"/>
  <c r="E7" i="14"/>
  <c r="F7" i="14" s="1"/>
  <c r="V6" i="14"/>
  <c r="W6" i="14" s="1"/>
  <c r="S6" i="14"/>
  <c r="T6" i="14" s="1"/>
  <c r="Q6" i="14"/>
  <c r="L6" i="14"/>
  <c r="H6" i="14"/>
  <c r="I6" i="14" s="1"/>
  <c r="E6" i="14"/>
  <c r="F6" i="14" s="1"/>
  <c r="V5" i="14"/>
  <c r="W5" i="14" s="1"/>
  <c r="S5" i="14"/>
  <c r="T5" i="14" s="1"/>
  <c r="Q5" i="14"/>
  <c r="L5" i="14"/>
  <c r="H5" i="14"/>
  <c r="I5" i="14" s="1"/>
  <c r="E5" i="14"/>
  <c r="F5" i="14" s="1"/>
  <c r="V3" i="14"/>
  <c r="W3" i="14" s="1"/>
  <c r="S3" i="14"/>
  <c r="T3" i="14" s="1"/>
  <c r="Q3" i="14"/>
  <c r="L3" i="14"/>
  <c r="H3" i="14"/>
  <c r="I3" i="14" s="1"/>
  <c r="E3" i="14"/>
  <c r="F3" i="14" s="1"/>
  <c r="V2" i="14"/>
  <c r="W2" i="14" s="1"/>
  <c r="S2" i="14"/>
  <c r="T2" i="14" s="1"/>
  <c r="Q2" i="14"/>
  <c r="L2" i="14"/>
  <c r="H2" i="14"/>
  <c r="I2" i="14" s="1"/>
  <c r="E2" i="14"/>
  <c r="F2" i="14" s="1"/>
  <c r="X27" i="12"/>
  <c r="Y27" i="12" s="1"/>
  <c r="U27" i="12"/>
  <c r="V27" i="12" s="1"/>
  <c r="S27" i="12"/>
  <c r="N27" i="12"/>
  <c r="H27" i="12"/>
  <c r="I27" i="12" s="1"/>
  <c r="E27" i="12"/>
  <c r="F27" i="12" s="1"/>
  <c r="X26" i="12"/>
  <c r="Y26" i="12" s="1"/>
  <c r="U26" i="12"/>
  <c r="V26" i="12" s="1"/>
  <c r="S26" i="12"/>
  <c r="N26" i="12"/>
  <c r="H26" i="12"/>
  <c r="I26" i="12" s="1"/>
  <c r="E26" i="12"/>
  <c r="F26" i="12" s="1"/>
  <c r="X25" i="12"/>
  <c r="Y25" i="12" s="1"/>
  <c r="U25" i="12"/>
  <c r="V25" i="12" s="1"/>
  <c r="S25" i="12"/>
  <c r="N25" i="12"/>
  <c r="H25" i="12"/>
  <c r="I25" i="12" s="1"/>
  <c r="E25" i="12"/>
  <c r="F25" i="12" s="1"/>
  <c r="X24" i="12"/>
  <c r="Y24" i="12" s="1"/>
  <c r="U24" i="12"/>
  <c r="V24" i="12" s="1"/>
  <c r="S24" i="12"/>
  <c r="N24" i="12"/>
  <c r="H24" i="12"/>
  <c r="I24" i="12" s="1"/>
  <c r="E24" i="12"/>
  <c r="F24" i="12" s="1"/>
  <c r="X23" i="12"/>
  <c r="Y23" i="12" s="1"/>
  <c r="U23" i="12"/>
  <c r="V23" i="12" s="1"/>
  <c r="S23" i="12"/>
  <c r="N23" i="12"/>
  <c r="H23" i="12"/>
  <c r="I23" i="12" s="1"/>
  <c r="E23" i="12"/>
  <c r="F23" i="12" s="1"/>
  <c r="X22" i="12"/>
  <c r="Y22" i="12" s="1"/>
  <c r="U22" i="12"/>
  <c r="V22" i="12" s="1"/>
  <c r="S22" i="12"/>
  <c r="N22" i="12"/>
  <c r="H22" i="12"/>
  <c r="I22" i="12" s="1"/>
  <c r="E22" i="12"/>
  <c r="F22" i="12" s="1"/>
  <c r="X21" i="12"/>
  <c r="Y21" i="12" s="1"/>
  <c r="U21" i="12"/>
  <c r="V21" i="12" s="1"/>
  <c r="S21" i="12"/>
  <c r="N21" i="12"/>
  <c r="H21" i="12"/>
  <c r="I21" i="12" s="1"/>
  <c r="E21" i="12"/>
  <c r="F21" i="12" s="1"/>
  <c r="X20" i="12"/>
  <c r="Y20" i="12" s="1"/>
  <c r="U20" i="12"/>
  <c r="V20" i="12" s="1"/>
  <c r="S20" i="12"/>
  <c r="N20" i="12"/>
  <c r="H20" i="12"/>
  <c r="I20" i="12" s="1"/>
  <c r="E20" i="12"/>
  <c r="F20" i="12" s="1"/>
  <c r="X19" i="12"/>
  <c r="Y19" i="12" s="1"/>
  <c r="U19" i="12"/>
  <c r="V19" i="12" s="1"/>
  <c r="S19" i="12"/>
  <c r="N19" i="12"/>
  <c r="H19" i="12"/>
  <c r="I19" i="12" s="1"/>
  <c r="E19" i="12"/>
  <c r="F19" i="12" s="1"/>
  <c r="X18" i="12"/>
  <c r="Y18" i="12" s="1"/>
  <c r="U18" i="12"/>
  <c r="V18" i="12" s="1"/>
  <c r="S18" i="12"/>
  <c r="N18" i="12"/>
  <c r="H18" i="12"/>
  <c r="I18" i="12" s="1"/>
  <c r="E18" i="12"/>
  <c r="F18" i="12" s="1"/>
  <c r="X17" i="12"/>
  <c r="Y17" i="12" s="1"/>
  <c r="U17" i="12"/>
  <c r="V17" i="12" s="1"/>
  <c r="S17" i="12"/>
  <c r="N17" i="12"/>
  <c r="H17" i="12"/>
  <c r="I17" i="12" s="1"/>
  <c r="E17" i="12"/>
  <c r="F17" i="12" s="1"/>
  <c r="X16" i="12"/>
  <c r="Y16" i="12" s="1"/>
  <c r="U16" i="12"/>
  <c r="V16" i="12" s="1"/>
  <c r="S16" i="12"/>
  <c r="N16" i="12"/>
  <c r="H16" i="12"/>
  <c r="I16" i="12" s="1"/>
  <c r="E16" i="12"/>
  <c r="F16" i="12" s="1"/>
  <c r="X15" i="12"/>
  <c r="Y15" i="12" s="1"/>
  <c r="U15" i="12"/>
  <c r="V15" i="12" s="1"/>
  <c r="S15" i="12"/>
  <c r="N15" i="12"/>
  <c r="H15" i="12"/>
  <c r="I15" i="12" s="1"/>
  <c r="E15" i="12"/>
  <c r="F15" i="12" s="1"/>
  <c r="X14" i="12"/>
  <c r="Y14" i="12" s="1"/>
  <c r="U14" i="12"/>
  <c r="V14" i="12" s="1"/>
  <c r="S14" i="12"/>
  <c r="N14" i="12"/>
  <c r="H14" i="12"/>
  <c r="I14" i="12" s="1"/>
  <c r="E14" i="12"/>
  <c r="F14" i="12" s="1"/>
  <c r="X13" i="12"/>
  <c r="Y13" i="12" s="1"/>
  <c r="U13" i="12"/>
  <c r="V13" i="12" s="1"/>
  <c r="S13" i="12"/>
  <c r="N13" i="12"/>
  <c r="H13" i="12"/>
  <c r="I13" i="12" s="1"/>
  <c r="E13" i="12"/>
  <c r="F13" i="12" s="1"/>
  <c r="X12" i="12"/>
  <c r="Y12" i="12" s="1"/>
  <c r="U12" i="12"/>
  <c r="V12" i="12" s="1"/>
  <c r="S12" i="12"/>
  <c r="N12" i="12"/>
  <c r="H12" i="12"/>
  <c r="I12" i="12" s="1"/>
  <c r="E12" i="12"/>
  <c r="F12" i="12" s="1"/>
  <c r="X11" i="12"/>
  <c r="Y11" i="12" s="1"/>
  <c r="U11" i="12"/>
  <c r="V11" i="12" s="1"/>
  <c r="S11" i="12"/>
  <c r="N11" i="12"/>
  <c r="H11" i="12"/>
  <c r="I11" i="12" s="1"/>
  <c r="E11" i="12"/>
  <c r="F11" i="12" s="1"/>
  <c r="X10" i="12"/>
  <c r="Y10" i="12" s="1"/>
  <c r="U10" i="12"/>
  <c r="V10" i="12" s="1"/>
  <c r="S10" i="12"/>
  <c r="N10" i="12"/>
  <c r="H10" i="12"/>
  <c r="I10" i="12" s="1"/>
  <c r="E10" i="12"/>
  <c r="F10" i="12" s="1"/>
  <c r="X8" i="12"/>
  <c r="Y8" i="12" s="1"/>
  <c r="U8" i="12"/>
  <c r="V8" i="12" s="1"/>
  <c r="S8" i="12"/>
  <c r="N8" i="12"/>
  <c r="H8" i="12"/>
  <c r="I8" i="12" s="1"/>
  <c r="E8" i="12"/>
  <c r="F8" i="12" s="1"/>
  <c r="X7" i="12"/>
  <c r="Y7" i="12" s="1"/>
  <c r="U7" i="12"/>
  <c r="V7" i="12" s="1"/>
  <c r="S7" i="12"/>
  <c r="N7" i="12"/>
  <c r="H7" i="12"/>
  <c r="I7" i="12" s="1"/>
  <c r="E7" i="12"/>
  <c r="F7" i="12" s="1"/>
  <c r="X6" i="12"/>
  <c r="Y6" i="12" s="1"/>
  <c r="U6" i="12"/>
  <c r="V6" i="12" s="1"/>
  <c r="S6" i="12"/>
  <c r="N6" i="12"/>
  <c r="H6" i="12"/>
  <c r="I6" i="12" s="1"/>
  <c r="E6" i="12"/>
  <c r="F6" i="12" s="1"/>
  <c r="X5" i="12"/>
  <c r="Y5" i="12" s="1"/>
  <c r="U5" i="12"/>
  <c r="V5" i="12" s="1"/>
  <c r="S5" i="12"/>
  <c r="N5" i="12"/>
  <c r="H5" i="12"/>
  <c r="I5" i="12" s="1"/>
  <c r="E5" i="12"/>
  <c r="F5" i="12" s="1"/>
  <c r="X3" i="12"/>
  <c r="Y3" i="12" s="1"/>
  <c r="U3" i="12"/>
  <c r="V3" i="12" s="1"/>
  <c r="S3" i="12"/>
  <c r="N3" i="12"/>
  <c r="H3" i="12"/>
  <c r="I3" i="12" s="1"/>
  <c r="E3" i="12"/>
  <c r="F3" i="12" s="1"/>
  <c r="X2" i="12"/>
  <c r="Y2" i="12" s="1"/>
  <c r="U2" i="12"/>
  <c r="V2" i="12" s="1"/>
  <c r="S2" i="12"/>
  <c r="N2" i="12"/>
  <c r="H2" i="12"/>
  <c r="I2" i="12" s="1"/>
  <c r="E2" i="12"/>
  <c r="F2" i="12" s="1"/>
  <c r="V27" i="11"/>
  <c r="W27" i="11" s="1"/>
  <c r="S27" i="11"/>
  <c r="T27" i="11" s="1"/>
  <c r="Q27" i="11"/>
  <c r="L27" i="11"/>
  <c r="H27" i="11"/>
  <c r="I27" i="11" s="1"/>
  <c r="E27" i="11"/>
  <c r="F27" i="11" s="1"/>
  <c r="V26" i="11"/>
  <c r="W26" i="11" s="1"/>
  <c r="S26" i="11"/>
  <c r="T26" i="11" s="1"/>
  <c r="Q26" i="11"/>
  <c r="L26" i="11"/>
  <c r="H26" i="11"/>
  <c r="I26" i="11" s="1"/>
  <c r="E26" i="11"/>
  <c r="F26" i="11" s="1"/>
  <c r="V25" i="11"/>
  <c r="W25" i="11" s="1"/>
  <c r="S25" i="11"/>
  <c r="T25" i="11" s="1"/>
  <c r="Q25" i="11"/>
  <c r="L25" i="11"/>
  <c r="H25" i="11"/>
  <c r="I25" i="11" s="1"/>
  <c r="E25" i="11"/>
  <c r="F25" i="11" s="1"/>
  <c r="V24" i="11"/>
  <c r="W24" i="11" s="1"/>
  <c r="S24" i="11"/>
  <c r="T24" i="11" s="1"/>
  <c r="Q24" i="11"/>
  <c r="L24" i="11"/>
  <c r="H24" i="11"/>
  <c r="I24" i="11" s="1"/>
  <c r="E24" i="11"/>
  <c r="F24" i="11" s="1"/>
  <c r="V23" i="11"/>
  <c r="W23" i="11" s="1"/>
  <c r="S23" i="11"/>
  <c r="T23" i="11" s="1"/>
  <c r="Q23" i="11"/>
  <c r="L23" i="11"/>
  <c r="H23" i="11"/>
  <c r="I23" i="11" s="1"/>
  <c r="E23" i="11"/>
  <c r="F23" i="11" s="1"/>
  <c r="V22" i="11"/>
  <c r="W22" i="11" s="1"/>
  <c r="S22" i="11"/>
  <c r="T22" i="11" s="1"/>
  <c r="Q22" i="11"/>
  <c r="L22" i="11"/>
  <c r="H22" i="11"/>
  <c r="I22" i="11" s="1"/>
  <c r="E22" i="11"/>
  <c r="F22" i="11" s="1"/>
  <c r="V21" i="11"/>
  <c r="W21" i="11" s="1"/>
  <c r="S21" i="11"/>
  <c r="T21" i="11" s="1"/>
  <c r="Q21" i="11"/>
  <c r="L21" i="11"/>
  <c r="H21" i="11"/>
  <c r="I21" i="11" s="1"/>
  <c r="E21" i="11"/>
  <c r="F21" i="11" s="1"/>
  <c r="V20" i="11"/>
  <c r="W20" i="11" s="1"/>
  <c r="S20" i="11"/>
  <c r="T20" i="11" s="1"/>
  <c r="Q20" i="11"/>
  <c r="L20" i="11"/>
  <c r="H20" i="11"/>
  <c r="I20" i="11" s="1"/>
  <c r="E20" i="11"/>
  <c r="F20" i="11" s="1"/>
  <c r="V19" i="11"/>
  <c r="W19" i="11" s="1"/>
  <c r="S19" i="11"/>
  <c r="T19" i="11" s="1"/>
  <c r="Q19" i="11"/>
  <c r="L19" i="11"/>
  <c r="H19" i="11"/>
  <c r="I19" i="11" s="1"/>
  <c r="E19" i="11"/>
  <c r="F19" i="11" s="1"/>
  <c r="V18" i="11"/>
  <c r="W18" i="11" s="1"/>
  <c r="S18" i="11"/>
  <c r="T18" i="11" s="1"/>
  <c r="Q18" i="11"/>
  <c r="L18" i="11"/>
  <c r="H18" i="11"/>
  <c r="I18" i="11" s="1"/>
  <c r="E18" i="11"/>
  <c r="F18" i="11" s="1"/>
  <c r="V17" i="11"/>
  <c r="W17" i="11" s="1"/>
  <c r="S17" i="11"/>
  <c r="T17" i="11" s="1"/>
  <c r="Q17" i="11"/>
  <c r="L17" i="11"/>
  <c r="H17" i="11"/>
  <c r="I17" i="11" s="1"/>
  <c r="E17" i="11"/>
  <c r="F17" i="11" s="1"/>
  <c r="V16" i="11"/>
  <c r="W16" i="11" s="1"/>
  <c r="S16" i="11"/>
  <c r="T16" i="11" s="1"/>
  <c r="Q16" i="11"/>
  <c r="L16" i="11"/>
  <c r="H16" i="11"/>
  <c r="I16" i="11" s="1"/>
  <c r="E16" i="11"/>
  <c r="F16" i="11" s="1"/>
  <c r="V15" i="11"/>
  <c r="W15" i="11" s="1"/>
  <c r="S15" i="11"/>
  <c r="T15" i="11" s="1"/>
  <c r="Q15" i="11"/>
  <c r="L15" i="11"/>
  <c r="H15" i="11"/>
  <c r="I15" i="11" s="1"/>
  <c r="E15" i="11"/>
  <c r="F15" i="11" s="1"/>
  <c r="V14" i="11"/>
  <c r="W14" i="11" s="1"/>
  <c r="S14" i="11"/>
  <c r="T14" i="11" s="1"/>
  <c r="Q14" i="11"/>
  <c r="L14" i="11"/>
  <c r="H14" i="11"/>
  <c r="I14" i="11" s="1"/>
  <c r="E14" i="11"/>
  <c r="F14" i="11" s="1"/>
  <c r="V13" i="11"/>
  <c r="W13" i="11" s="1"/>
  <c r="S13" i="11"/>
  <c r="T13" i="11" s="1"/>
  <c r="Q13" i="11"/>
  <c r="L13" i="11"/>
  <c r="H13" i="11"/>
  <c r="I13" i="11" s="1"/>
  <c r="E13" i="11"/>
  <c r="F13" i="11" s="1"/>
  <c r="V12" i="11"/>
  <c r="W12" i="11" s="1"/>
  <c r="S12" i="11"/>
  <c r="T12" i="11" s="1"/>
  <c r="Q12" i="11"/>
  <c r="L12" i="11"/>
  <c r="H12" i="11"/>
  <c r="I12" i="11" s="1"/>
  <c r="E12" i="11"/>
  <c r="F12" i="11" s="1"/>
  <c r="V11" i="11"/>
  <c r="W11" i="11" s="1"/>
  <c r="S11" i="11"/>
  <c r="T11" i="11" s="1"/>
  <c r="Q11" i="11"/>
  <c r="L11" i="11"/>
  <c r="H11" i="11"/>
  <c r="I11" i="11" s="1"/>
  <c r="E11" i="11"/>
  <c r="F11" i="11" s="1"/>
  <c r="V10" i="11"/>
  <c r="W10" i="11" s="1"/>
  <c r="S10" i="11"/>
  <c r="T10" i="11" s="1"/>
  <c r="Q10" i="11"/>
  <c r="L10" i="11"/>
  <c r="H10" i="11"/>
  <c r="I10" i="11" s="1"/>
  <c r="E10" i="11"/>
  <c r="F10" i="11" s="1"/>
  <c r="V8" i="11"/>
  <c r="W8" i="11" s="1"/>
  <c r="S8" i="11"/>
  <c r="T8" i="11" s="1"/>
  <c r="Q8" i="11"/>
  <c r="L8" i="11"/>
  <c r="H8" i="11"/>
  <c r="I8" i="11" s="1"/>
  <c r="E8" i="11"/>
  <c r="F8" i="11" s="1"/>
  <c r="V7" i="11"/>
  <c r="W7" i="11" s="1"/>
  <c r="S7" i="11"/>
  <c r="T7" i="11" s="1"/>
  <c r="Q7" i="11"/>
  <c r="L7" i="11"/>
  <c r="H7" i="11"/>
  <c r="I7" i="11" s="1"/>
  <c r="E7" i="11"/>
  <c r="F7" i="11" s="1"/>
  <c r="V6" i="11"/>
  <c r="W6" i="11" s="1"/>
  <c r="S6" i="11"/>
  <c r="T6" i="11" s="1"/>
  <c r="Q6" i="11"/>
  <c r="L6" i="11"/>
  <c r="H6" i="11"/>
  <c r="I6" i="11" s="1"/>
  <c r="E6" i="11"/>
  <c r="F6" i="11" s="1"/>
  <c r="V5" i="11"/>
  <c r="W5" i="11" s="1"/>
  <c r="S5" i="11"/>
  <c r="T5" i="11" s="1"/>
  <c r="Q5" i="11"/>
  <c r="L5" i="11"/>
  <c r="H5" i="11"/>
  <c r="I5" i="11" s="1"/>
  <c r="E5" i="11"/>
  <c r="F5" i="11" s="1"/>
  <c r="V3" i="11"/>
  <c r="W3" i="11" s="1"/>
  <c r="S3" i="11"/>
  <c r="T3" i="11" s="1"/>
  <c r="Q3" i="11"/>
  <c r="L3" i="11"/>
  <c r="H3" i="11"/>
  <c r="I3" i="11" s="1"/>
  <c r="E3" i="11"/>
  <c r="F3" i="11" s="1"/>
  <c r="V2" i="11"/>
  <c r="W2" i="11" s="1"/>
  <c r="S2" i="11"/>
  <c r="T2" i="11" s="1"/>
  <c r="Q2" i="11"/>
  <c r="L2" i="11"/>
  <c r="H2" i="11"/>
  <c r="I2" i="11" s="1"/>
  <c r="E2" i="11"/>
  <c r="F2" i="11" s="1"/>
  <c r="X26" i="14" l="1"/>
  <c r="X25" i="11"/>
  <c r="X27" i="11"/>
  <c r="Y27" i="11" s="1"/>
  <c r="AA27" i="11" s="1"/>
  <c r="AB27" i="11" s="1"/>
  <c r="AD27" i="11" s="1"/>
  <c r="X14" i="11"/>
  <c r="Y14" i="11" s="1"/>
  <c r="AA14" i="11" s="1"/>
  <c r="AB14" i="11" s="1"/>
  <c r="AD14" i="11" s="1"/>
  <c r="X10" i="11"/>
  <c r="Y10" i="11" s="1"/>
  <c r="AA10" i="11" s="1"/>
  <c r="AB10" i="11" s="1"/>
  <c r="AD10" i="11" s="1"/>
  <c r="AE10" i="11" s="1"/>
  <c r="X12" i="11"/>
  <c r="Y12" i="11" s="1"/>
  <c r="AA12" i="11" s="1"/>
  <c r="AB12" i="11" s="1"/>
  <c r="AD12" i="11" s="1"/>
  <c r="AE12" i="11" s="1"/>
  <c r="X20" i="11"/>
  <c r="Y20" i="11" s="1"/>
  <c r="AA20" i="11" s="1"/>
  <c r="AB20" i="11" s="1"/>
  <c r="AD20" i="11" s="1"/>
  <c r="X11" i="11"/>
  <c r="Y11" i="11" s="1"/>
  <c r="AA11" i="11" s="1"/>
  <c r="AB11" i="11" s="1"/>
  <c r="AD11" i="11" s="1"/>
  <c r="X13" i="11"/>
  <c r="Y13" i="11" s="1"/>
  <c r="AA13" i="11" s="1"/>
  <c r="AB13" i="11" s="1"/>
  <c r="AD13" i="11" s="1"/>
  <c r="AE13" i="11" s="1"/>
  <c r="X15" i="11"/>
  <c r="Y15" i="11" s="1"/>
  <c r="AA15" i="11" s="1"/>
  <c r="AB15" i="11" s="1"/>
  <c r="AD15" i="11" s="1"/>
  <c r="X26" i="11"/>
  <c r="Y26" i="11" s="1"/>
  <c r="AA26" i="11" s="1"/>
  <c r="X5" i="11"/>
  <c r="Y5" i="11" s="1"/>
  <c r="AA5" i="11" s="1"/>
  <c r="AB5" i="11" s="1"/>
  <c r="AD5" i="11" s="1"/>
  <c r="X7" i="11"/>
  <c r="Y7" i="11" s="1"/>
  <c r="AA7" i="11" s="1"/>
  <c r="AB7" i="11" s="1"/>
  <c r="AD7" i="11" s="1"/>
  <c r="X18" i="11"/>
  <c r="Y18" i="11" s="1"/>
  <c r="AA18" i="11" s="1"/>
  <c r="AB18" i="11" s="1"/>
  <c r="AD18" i="11" s="1"/>
  <c r="X22" i="11"/>
  <c r="Y22" i="11" s="1"/>
  <c r="AA22" i="11" s="1"/>
  <c r="AB22" i="11" s="1"/>
  <c r="AD22" i="11" s="1"/>
  <c r="X6" i="11"/>
  <c r="Y6" i="11" s="1"/>
  <c r="AA6" i="11" s="1"/>
  <c r="AB6" i="11" s="1"/>
  <c r="AE6" i="11" s="1"/>
  <c r="X17" i="11"/>
  <c r="Y17" i="11" s="1"/>
  <c r="AA17" i="11" s="1"/>
  <c r="AB17" i="11" s="1"/>
  <c r="AD17" i="11" s="1"/>
  <c r="X19" i="11"/>
  <c r="Y19" i="11" s="1"/>
  <c r="AA19" i="11" s="1"/>
  <c r="AB19" i="11" s="1"/>
  <c r="AD19" i="11" s="1"/>
  <c r="X21" i="11"/>
  <c r="Y21" i="11" s="1"/>
  <c r="AA21" i="11" s="1"/>
  <c r="AB21" i="11" s="1"/>
  <c r="AD21" i="11" s="1"/>
  <c r="X23" i="11"/>
  <c r="Y23" i="11" s="1"/>
  <c r="AA23" i="11" s="1"/>
  <c r="AB23" i="11" s="1"/>
  <c r="AD23" i="11" s="1"/>
  <c r="Z26" i="12"/>
  <c r="AA26" i="12" s="1"/>
  <c r="AC26" i="12" s="1"/>
  <c r="AD26" i="12" s="1"/>
  <c r="AF26" i="12" s="1"/>
  <c r="AG26" i="12" s="1"/>
  <c r="X3" i="11"/>
  <c r="Y3" i="11" s="1"/>
  <c r="AA3" i="11" s="1"/>
  <c r="X8" i="11"/>
  <c r="Y8" i="11" s="1"/>
  <c r="AA8" i="11" s="1"/>
  <c r="AB8" i="11" s="1"/>
  <c r="AD8" i="11" s="1"/>
  <c r="X16" i="11"/>
  <c r="Y16" i="11" s="1"/>
  <c r="AA16" i="11" s="1"/>
  <c r="AB16" i="11" s="1"/>
  <c r="AD16" i="11" s="1"/>
  <c r="AE16" i="11" s="1"/>
  <c r="X24" i="11"/>
  <c r="Y24" i="11" s="1"/>
  <c r="AA24" i="11" s="1"/>
  <c r="AB24" i="11" s="1"/>
  <c r="AD24" i="11" s="1"/>
  <c r="AE24" i="11" s="1"/>
  <c r="X2" i="11"/>
  <c r="Y2" i="11" s="1"/>
  <c r="AA2" i="11" s="1"/>
  <c r="AB2" i="11" s="1"/>
  <c r="AD2" i="11" s="1"/>
  <c r="AE2" i="11" s="1"/>
  <c r="Z18" i="12"/>
  <c r="AA18" i="12" s="1"/>
  <c r="AC18" i="12" s="1"/>
  <c r="AD18" i="12" s="1"/>
  <c r="AF18" i="12" s="1"/>
  <c r="Z20" i="12"/>
  <c r="AA20" i="12" s="1"/>
  <c r="AC20" i="12" s="1"/>
  <c r="AD20" i="12" s="1"/>
  <c r="AF20" i="12" s="1"/>
  <c r="Z22" i="12"/>
  <c r="AA22" i="12" s="1"/>
  <c r="AC22" i="12" s="1"/>
  <c r="AD22" i="12" s="1"/>
  <c r="AF22" i="12" s="1"/>
  <c r="Z25" i="12"/>
  <c r="AA25" i="12" s="1"/>
  <c r="AC25" i="12" s="1"/>
  <c r="AD25" i="12" s="1"/>
  <c r="AF25" i="12" s="1"/>
  <c r="Z17" i="12"/>
  <c r="AA17" i="12" s="1"/>
  <c r="AC17" i="12" s="1"/>
  <c r="AD17" i="12" s="1"/>
  <c r="AF17" i="12" s="1"/>
  <c r="Z23" i="12"/>
  <c r="AA23" i="12" s="1"/>
  <c r="AC23" i="12" s="1"/>
  <c r="AD23" i="12" s="1"/>
  <c r="AF23" i="12" s="1"/>
  <c r="Z3" i="12"/>
  <c r="AA3" i="12" s="1"/>
  <c r="AC3" i="12" s="1"/>
  <c r="AD3" i="12" s="1"/>
  <c r="AF3" i="12" s="1"/>
  <c r="Z11" i="12"/>
  <c r="AA11" i="12" s="1"/>
  <c r="AC11" i="12" s="1"/>
  <c r="AD11" i="12" s="1"/>
  <c r="AF11" i="12" s="1"/>
  <c r="Z5" i="12"/>
  <c r="AA5" i="12" s="1"/>
  <c r="AC5" i="12" s="1"/>
  <c r="AD5" i="12" s="1"/>
  <c r="AF5" i="12" s="1"/>
  <c r="Z10" i="12"/>
  <c r="AA10" i="12" s="1"/>
  <c r="AC10" i="12" s="1"/>
  <c r="AD10" i="12" s="1"/>
  <c r="AF10" i="12" s="1"/>
  <c r="Z12" i="12"/>
  <c r="AA12" i="12" s="1"/>
  <c r="AC12" i="12" s="1"/>
  <c r="AD12" i="12" s="1"/>
  <c r="AF12" i="12" s="1"/>
  <c r="Z14" i="12"/>
  <c r="AA14" i="12" s="1"/>
  <c r="AC14" i="12" s="1"/>
  <c r="AD14" i="12" s="1"/>
  <c r="AF14" i="12" s="1"/>
  <c r="Z16" i="12"/>
  <c r="AA16" i="12" s="1"/>
  <c r="AC16" i="12" s="1"/>
  <c r="Z19" i="12"/>
  <c r="AA19" i="12" s="1"/>
  <c r="AC19" i="12" s="1"/>
  <c r="AD19" i="12" s="1"/>
  <c r="AF19" i="12" s="1"/>
  <c r="Z21" i="12"/>
  <c r="AA21" i="12" s="1"/>
  <c r="AC21" i="12" s="1"/>
  <c r="AD21" i="12" s="1"/>
  <c r="AF21" i="12" s="1"/>
  <c r="Z24" i="12"/>
  <c r="AA24" i="12" s="1"/>
  <c r="AC24" i="12" s="1"/>
  <c r="AD24" i="12" s="1"/>
  <c r="AF24" i="12" s="1"/>
  <c r="Z27" i="12"/>
  <c r="AA27" i="12" s="1"/>
  <c r="AC27" i="12" s="1"/>
  <c r="AD27" i="12" s="1"/>
  <c r="AF27" i="12" s="1"/>
  <c r="AG27" i="12" s="1"/>
  <c r="Z7" i="12"/>
  <c r="AA7" i="12" s="1"/>
  <c r="AC7" i="12" s="1"/>
  <c r="AD7" i="12" s="1"/>
  <c r="AF7" i="12" s="1"/>
  <c r="Z13" i="12"/>
  <c r="AA13" i="12" s="1"/>
  <c r="AC13" i="12" s="1"/>
  <c r="AD13" i="12" s="1"/>
  <c r="AF13" i="12" s="1"/>
  <c r="Z2" i="12"/>
  <c r="AA2" i="12" s="1"/>
  <c r="AC2" i="12" s="1"/>
  <c r="AD2" i="12" s="1"/>
  <c r="AF2" i="12" s="1"/>
  <c r="AG2" i="12" s="1"/>
  <c r="Z6" i="12"/>
  <c r="AA6" i="12" s="1"/>
  <c r="AC6" i="12" s="1"/>
  <c r="AD6" i="12" s="1"/>
  <c r="AG6" i="12" s="1"/>
  <c r="Z8" i="12"/>
  <c r="AA8" i="12" s="1"/>
  <c r="AC8" i="12" s="1"/>
  <c r="AD8" i="12" s="1"/>
  <c r="AF8" i="12" s="1"/>
  <c r="Z15" i="12"/>
  <c r="AA15" i="12" s="1"/>
  <c r="AC15" i="12" s="1"/>
  <c r="AD15" i="12" s="1"/>
  <c r="AF15" i="12" s="1"/>
  <c r="X3" i="14"/>
  <c r="X5" i="14"/>
  <c r="Y5" i="14" s="1"/>
  <c r="AA5" i="14" s="1"/>
  <c r="AB5" i="14" s="1"/>
  <c r="AD5" i="14" s="1"/>
  <c r="AE5" i="14" s="1"/>
  <c r="X7" i="14"/>
  <c r="Y7" i="14" s="1"/>
  <c r="AA7" i="14" s="1"/>
  <c r="AB7" i="14" s="1"/>
  <c r="AD7" i="14" s="1"/>
  <c r="X15" i="14"/>
  <c r="Y15" i="14" s="1"/>
  <c r="AA15" i="14" s="1"/>
  <c r="AB15" i="14" s="1"/>
  <c r="AD15" i="14" s="1"/>
  <c r="AE15" i="14" s="1"/>
  <c r="X17" i="14"/>
  <c r="Y17" i="14" s="1"/>
  <c r="AA17" i="14" s="1"/>
  <c r="AB17" i="14" s="1"/>
  <c r="AD17" i="14" s="1"/>
  <c r="X19" i="14"/>
  <c r="Y19" i="14" s="1"/>
  <c r="AA19" i="14" s="1"/>
  <c r="AB19" i="14" s="1"/>
  <c r="AD19" i="14" s="1"/>
  <c r="AE19" i="14" s="1"/>
  <c r="X21" i="14"/>
  <c r="Y21" i="14" s="1"/>
  <c r="AA21" i="14" s="1"/>
  <c r="AB21" i="14" s="1"/>
  <c r="AD21" i="14" s="1"/>
  <c r="X27" i="14"/>
  <c r="Y27" i="14" s="1"/>
  <c r="AA27" i="14" s="1"/>
  <c r="AB27" i="14" s="1"/>
  <c r="AD27" i="14" s="1"/>
  <c r="AE27" i="14" s="1"/>
  <c r="X2" i="14"/>
  <c r="Y2" i="14" s="1"/>
  <c r="AA2" i="14" s="1"/>
  <c r="AB2" i="14" s="1"/>
  <c r="AD2" i="14" s="1"/>
  <c r="AE2" i="14" s="1"/>
  <c r="X11" i="14"/>
  <c r="Y11" i="14" s="1"/>
  <c r="AA11" i="14" s="1"/>
  <c r="AB11" i="14" s="1"/>
  <c r="AD11" i="14" s="1"/>
  <c r="AE11" i="14" s="1"/>
  <c r="X13" i="14"/>
  <c r="Y13" i="14" s="1"/>
  <c r="AA13" i="14" s="1"/>
  <c r="AB13" i="14" s="1"/>
  <c r="AD13" i="14" s="1"/>
  <c r="X23" i="14"/>
  <c r="Y23" i="14" s="1"/>
  <c r="AA23" i="14" s="1"/>
  <c r="AB23" i="14" s="1"/>
  <c r="AD23" i="14" s="1"/>
  <c r="X25" i="14"/>
  <c r="Y25" i="14" s="1"/>
  <c r="AA25" i="14" s="1"/>
  <c r="AB25" i="14" s="1"/>
  <c r="AD25" i="14" s="1"/>
  <c r="X6" i="14"/>
  <c r="Y6" i="14" s="1"/>
  <c r="AA6" i="14" s="1"/>
  <c r="AB6" i="14" s="1"/>
  <c r="AE6" i="14" s="1"/>
  <c r="X8" i="14"/>
  <c r="Y8" i="14" s="1"/>
  <c r="AA8" i="14" s="1"/>
  <c r="AB8" i="14" s="1"/>
  <c r="AD8" i="14" s="1"/>
  <c r="AE8" i="14" s="1"/>
  <c r="X10" i="14"/>
  <c r="Y10" i="14" s="1"/>
  <c r="AA10" i="14" s="1"/>
  <c r="AB10" i="14" s="1"/>
  <c r="AD10" i="14" s="1"/>
  <c r="X12" i="14"/>
  <c r="Y12" i="14" s="1"/>
  <c r="AA12" i="14" s="1"/>
  <c r="AB12" i="14" s="1"/>
  <c r="AD12" i="14" s="1"/>
  <c r="AE12" i="14" s="1"/>
  <c r="X14" i="14"/>
  <c r="Y14" i="14" s="1"/>
  <c r="AA14" i="14" s="1"/>
  <c r="AB14" i="14" s="1"/>
  <c r="AD14" i="14" s="1"/>
  <c r="X16" i="14"/>
  <c r="Y16" i="14" s="1"/>
  <c r="AA16" i="14" s="1"/>
  <c r="AB16" i="14" s="1"/>
  <c r="AD16" i="14" s="1"/>
  <c r="X18" i="14"/>
  <c r="Y18" i="14" s="1"/>
  <c r="AA18" i="14" s="1"/>
  <c r="AB18" i="14" s="1"/>
  <c r="AD18" i="14" s="1"/>
  <c r="X20" i="14"/>
  <c r="Y20" i="14" s="1"/>
  <c r="AA20" i="14" s="1"/>
  <c r="AB20" i="14" s="1"/>
  <c r="AD20" i="14" s="1"/>
  <c r="X22" i="14"/>
  <c r="Y22" i="14" s="1"/>
  <c r="AA22" i="14" s="1"/>
  <c r="AB22" i="14" s="1"/>
  <c r="AD22" i="14" s="1"/>
  <c r="X24" i="14"/>
  <c r="Y24" i="14" s="1"/>
  <c r="AA24" i="14" s="1"/>
  <c r="AB24" i="14" s="1"/>
  <c r="AD24" i="14" s="1"/>
  <c r="Y25" i="11"/>
  <c r="AA25" i="11" s="1"/>
  <c r="AB25" i="11" s="1"/>
  <c r="AD25" i="11" s="1"/>
  <c r="AE25" i="11" s="1"/>
  <c r="Y26" i="14"/>
  <c r="AA26" i="14" s="1"/>
  <c r="AB26" i="14" s="1"/>
  <c r="AD26" i="14" s="1"/>
  <c r="AE26" i="14" s="1"/>
  <c r="Y3" i="14"/>
  <c r="AA3" i="14" s="1"/>
  <c r="AB3" i="14" s="1"/>
  <c r="AD3" i="14" s="1"/>
  <c r="AE3" i="14" s="1"/>
  <c r="AE21" i="11" l="1"/>
  <c r="AE19" i="11"/>
  <c r="AE20" i="11"/>
  <c r="AE18" i="14"/>
  <c r="AE25" i="14"/>
  <c r="AE7" i="14"/>
  <c r="AE16" i="14"/>
  <c r="AE23" i="14"/>
  <c r="AE17" i="14"/>
  <c r="AE22" i="14"/>
  <c r="AE14" i="14"/>
  <c r="AE13" i="14"/>
  <c r="AE20" i="14"/>
  <c r="AE10" i="14"/>
  <c r="AE24" i="14"/>
  <c r="AE21" i="14"/>
  <c r="AG14" i="12"/>
  <c r="AG11" i="12"/>
  <c r="AG24" i="12"/>
  <c r="AG13" i="12"/>
  <c r="AE27" i="11"/>
  <c r="AG7" i="12"/>
  <c r="AG19" i="12"/>
  <c r="AG21" i="12"/>
  <c r="AG12" i="12"/>
  <c r="AG10" i="12"/>
  <c r="AG18" i="12"/>
  <c r="AG23" i="12"/>
  <c r="AG25" i="12"/>
  <c r="AE17" i="11"/>
  <c r="AE18" i="11"/>
  <c r="AE5" i="11"/>
  <c r="AE23" i="11"/>
  <c r="AG22" i="12"/>
  <c r="AG8" i="12"/>
  <c r="AG3" i="12"/>
  <c r="AG20" i="12"/>
  <c r="AG5" i="12"/>
  <c r="AG17" i="12"/>
  <c r="AG15" i="12"/>
  <c r="AE15" i="11"/>
  <c r="AE11" i="11"/>
  <c r="AE7" i="11"/>
  <c r="AE22" i="11"/>
  <c r="AE8" i="11"/>
  <c r="AE14" i="11"/>
</calcChain>
</file>

<file path=xl/sharedStrings.xml><?xml version="1.0" encoding="utf-8"?>
<sst xmlns="http://schemas.openxmlformats.org/spreadsheetml/2006/main" count="405" uniqueCount="80">
  <si>
    <t>LP</t>
  </si>
  <si>
    <t>NAZWA GMINY</t>
  </si>
  <si>
    <t>POWIERZCHNIA GMINY [ha]</t>
  </si>
  <si>
    <t>POWIERZCHNIA GRUNTÓW ORNYCH [ha]</t>
  </si>
  <si>
    <t>UDZIAŁ POWIERZCHNI UŻYTKÓW ROLNYCH</t>
  </si>
  <si>
    <t>WSKAŹNIK DO OCENY WRAŻLIWOŚCI 1 (im większa ilość tym większa wrażliwość)</t>
  </si>
  <si>
    <t>UŻYTKI ZIELONE [ha]</t>
  </si>
  <si>
    <t>UDZIAŁ UŻYTKÓW ZIELONYCH W STOSUNKU DO TERENÓW ROLNICZYCH OGÓŁEM</t>
  </si>
  <si>
    <t>WSKAŹNIK DO OCENY WRAŻLIWOŚCI 2 (im mniejsza ilość tym większa wrażliwość)</t>
  </si>
  <si>
    <t>POWIERZCHNIA W BUFORZE  250 m  szerokości pozbawiona zadrzewień i zakrzewień</t>
  </si>
  <si>
    <t>POWIERZCHNIA ZADRZEWIEŃ GRANICZĄCA Z GRUNTAMI ORNYMI [ha]  do 250 m  szerokości szerokości pasa</t>
  </si>
  <si>
    <t>WSKAŹNIK DO OCENY WRAŻLIWOŚCI 4 (im większa ilość tym mniejsza wrażliwość)</t>
  </si>
  <si>
    <t>POWIERZCHNIA BUFORA O SZEROKOŚCI 20 M OD PÓŁ UPRAWNYCH</t>
  </si>
  <si>
    <t>POWIERZCHNIA W BUFORZE 20 M SZEROKOŚCI POZBAWIONA ZADRZEWIEŃ I ZAKRZEWIEŃ [ha]</t>
  </si>
  <si>
    <t>UDZIAŁ TERENÓW POZBAWIONYCH ZADRZEWIEŃ GRANICZĄCYCH Z GRUNTAMI ORNYMI</t>
  </si>
  <si>
    <t>WSKAŹNIK DO OCENY WRAŻLIWOŚCI 3 (im większa ilość tym większa wrażliwość)</t>
  </si>
  <si>
    <t>POWIERZCHNIA ZADRZEWIEŃ GRANICZĄCA Z GRUNTAMI ORNYMI [ha]  do 20 m  szerokości szerokości pasa</t>
  </si>
  <si>
    <t>UDZIAŁ ZADRZEWIEŃ GRANICZĄCYCH Z GRUNTAMI ORNYMI [ha]</t>
  </si>
  <si>
    <t>WSKAŹNIK DO OCENY WRAŻLIWOŚCI 6 (im większa ilość tym mniejsza wrażliwość)</t>
  </si>
  <si>
    <t>POWIERZCHNIA CIEKÓW I ZBIORNIKÓW ŚRÓDPOLNYCH [ha]</t>
  </si>
  <si>
    <t>UDZIAŁ POWIERZCHNI CIEKÓW I ZBIORNIKÓW</t>
  </si>
  <si>
    <t>WRAŻLIWOŚĆ</t>
  </si>
  <si>
    <t>OCENA WRAŻLIWOŚCI</t>
  </si>
  <si>
    <t>OCENA EKSPOZYCJI NA ZAGROŻENIE</t>
  </si>
  <si>
    <t>WPŁYW ZAGROŻENIA</t>
  </si>
  <si>
    <t>OCENA WPŁYWU ZAGROŻENIA</t>
  </si>
  <si>
    <t>OCENA POTENCJAŁU ADAPTACYJNEGO SEKTORA</t>
  </si>
  <si>
    <t>PODATNOŚĆ NA ZAGROŻENIE</t>
  </si>
  <si>
    <t>OCENA PODATNOŚCI NA ZAGROŻENIE</t>
  </si>
  <si>
    <t>OCENA KRYTYCZNOŚCI WYSTĄPIENIA ZAGROŻENIA</t>
  </si>
  <si>
    <t>KONSEKWNCJE WYSTĄPIENIA ZAGROŻENIA</t>
  </si>
  <si>
    <t>OCENA KONSEKWNCJI WYSTĄPIENIA ZAGROŻENIA</t>
  </si>
  <si>
    <t>OCENA PRAWDOPODOBIEŃSTWA WYSTĄPIENIA ZAGROŻENIA</t>
  </si>
  <si>
    <t>RYZYKO WPŁYWU ZAGROŻENIA</t>
  </si>
  <si>
    <t>OCENA RYZYKA WPŁYWU ZAGROŻENIA</t>
  </si>
  <si>
    <t>Lwówek Śląski</t>
  </si>
  <si>
    <t>Wojcieszów</t>
  </si>
  <si>
    <t>Złotoryja - gmina miejska</t>
  </si>
  <si>
    <t>Świeradów-Zdrój</t>
  </si>
  <si>
    <t>Podgórzyn</t>
  </si>
  <si>
    <t>brak</t>
  </si>
  <si>
    <t>nieobliczana</t>
  </si>
  <si>
    <t>Bolków</t>
  </si>
  <si>
    <t>Szklarska Poręba</t>
  </si>
  <si>
    <t>Karpacz</t>
  </si>
  <si>
    <t>Lubomierz</t>
  </si>
  <si>
    <t>Pielgrzymka</t>
  </si>
  <si>
    <t>Świerzawa</t>
  </si>
  <si>
    <t>Złotoryja - gmina wiejska</t>
  </si>
  <si>
    <t>Piechowice</t>
  </si>
  <si>
    <t>Jeżów Sudecki</t>
  </si>
  <si>
    <t>Olszyna</t>
  </si>
  <si>
    <t>Mirsk</t>
  </si>
  <si>
    <t>Leśna</t>
  </si>
  <si>
    <t>Gryfów Śląski</t>
  </si>
  <si>
    <t>Zagrodno</t>
  </si>
  <si>
    <t>Janowice Wielkie</t>
  </si>
  <si>
    <t>Stara Kamienica</t>
  </si>
  <si>
    <t>Jelenia Góra</t>
  </si>
  <si>
    <t>Mysłakowice</t>
  </si>
  <si>
    <t>Wleń</t>
  </si>
  <si>
    <t>Kowary</t>
  </si>
  <si>
    <t>Marciszów</t>
  </si>
  <si>
    <t>Procentowy udział spadków na gruntach ornych (&lt;6%)</t>
  </si>
  <si>
    <t>Procentowy udział spadków na gruntach ornych (6-10%)</t>
  </si>
  <si>
    <t>Procentowy udział spadków na gruntach ornych (10-20%)</t>
  </si>
  <si>
    <t>Procentowy udział spadków na gruntach ornych (&gt;20%)</t>
  </si>
  <si>
    <t>ŚREDNIA WAŻONA UDZIAŁU POSZCZEGÓLNYCH SPADKÓW</t>
  </si>
  <si>
    <t>WSKAŹNIK DO OCENY WRAŻLIWOŚCI 3</t>
  </si>
  <si>
    <t xml:space="preserve">POWIERZCHNIA W BUFORZE 20 M SZEROKOŚCI POZBAWIONA ZADRZEWIEŃ I ZAKRZEWIEŃ [ha] </t>
  </si>
  <si>
    <t>UDZIAŁ TERENÓW POZBAWIONYCH ZADRZEWIEŃ GRANICZĄCYCH Z GRUNTAMI ORNYMI [ha]</t>
  </si>
  <si>
    <t>WSKAŹNIK DO OCENY WRAŻLIWOŚCI 4 (im większa ilość tym większa wrażliwość)</t>
  </si>
  <si>
    <t>UDZIAŁ POWIERZCHNI CIEKÓW I ZBIORNIKÓW [ha]</t>
  </si>
  <si>
    <t>WSKAŹNIK DO OCENY WRAŻLIWOŚCI 5 (im większa ilość tym mniejsza wrażliwość)</t>
  </si>
  <si>
    <t xml:space="preserve">ŚREDNIA WAŻONA UDZIAŁU POSZCZEGÓLNYCH SPADKÓW </t>
  </si>
  <si>
    <t>POWIERZCHNIA BUFORA O SZEROKOŚCI 20 M OD PÓL UPRAWNYCH</t>
  </si>
  <si>
    <t>WSKAŹNIK DO OCENY WRAŻLIWOŚCI 7 (im większa ilość tym mniejsza wrażliwość)</t>
  </si>
  <si>
    <t>WSKAŹNIK DO OCENY 2 (im mniejsza ilość tym większa wrażliwość)</t>
  </si>
  <si>
    <t xml:space="preserve">ILOŚĆ SPADKÓW </t>
  </si>
  <si>
    <t>gmina nie była oceniania w ramach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</si>
</sst>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 wrapText="1"/>
    </xf>
    <xf numFmtId="9" fontId="0" fillId="0" borderId="0" xfId="1" applyFont="1" applyFill="1" applyAlignment="1">
      <alignment horizontal="center" vertical="center"/>
    </xf>
    <xf numFmtId="9" fontId="0" fillId="0" borderId="0" xfId="1" applyFont="1" applyFill="1"/>
    <xf numFmtId="10" fontId="0" fillId="0" borderId="0" xfId="1" applyNumberFormat="1" applyFont="1" applyFill="1"/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2" xfId="1" applyFont="1" applyFill="1" applyBorder="1" applyAlignment="1">
      <alignment horizontal="center" vertical="center" wrapText="1"/>
    </xf>
    <xf numFmtId="9" fontId="3" fillId="0" borderId="12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9" fontId="0" fillId="0" borderId="13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9" fontId="4" fillId="0" borderId="6" xfId="1" applyFont="1" applyFill="1" applyBorder="1" applyAlignment="1">
      <alignment horizontal="center" vertical="center" wrapText="1"/>
    </xf>
    <xf numFmtId="9" fontId="4" fillId="0" borderId="12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7" xfId="1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2" fillId="0" borderId="13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 wrapText="1"/>
    </xf>
    <xf numFmtId="10" fontId="0" fillId="0" borderId="13" xfId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9" fontId="2" fillId="0" borderId="6" xfId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9" fontId="0" fillId="0" borderId="8" xfId="1" applyFont="1" applyFill="1" applyBorder="1" applyAlignment="1">
      <alignment horizontal="center" vertical="center"/>
    </xf>
    <xf numFmtId="9" fontId="0" fillId="0" borderId="10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9" fontId="2" fillId="0" borderId="4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8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6" borderId="9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FFFF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B263-B17D-4EDF-B628-D6BEB704E78C}">
  <dimension ref="A1:AK28"/>
  <sheetViews>
    <sheetView zoomScale="80" zoomScaleNormal="80" workbookViewId="0"/>
  </sheetViews>
  <sheetFormatPr defaultColWidth="13.59765625" defaultRowHeight="13.8" x14ac:dyDescent="0.25"/>
  <cols>
    <col min="1" max="1" width="4.59765625" customWidth="1"/>
    <col min="2" max="2" width="25" customWidth="1"/>
    <col min="3" max="3" width="36.5" customWidth="1"/>
    <col min="4" max="4" width="16.3984375" style="2" customWidth="1"/>
    <col min="5" max="5" width="13.3984375" style="6" customWidth="1"/>
    <col min="6" max="6" width="17.8984375" style="1" customWidth="1"/>
    <col min="7" max="7" width="10.8984375" customWidth="1"/>
    <col min="8" max="8" width="18.8984375" style="7" customWidth="1"/>
    <col min="9" max="9" width="16.09765625" customWidth="1"/>
    <col min="10" max="10" width="17" hidden="1" customWidth="1"/>
    <col min="11" max="12" width="22.3984375" hidden="1" customWidth="1"/>
    <col min="13" max="13" width="18.09765625" hidden="1" customWidth="1"/>
    <col min="14" max="14" width="18.3984375" hidden="1" customWidth="1"/>
    <col min="15" max="15" width="19.5" customWidth="1"/>
    <col min="16" max="16" width="19.59765625" style="7" customWidth="1"/>
    <col min="17" max="17" width="18.59765625" style="1" customWidth="1"/>
    <col min="18" max="18" width="20.8984375" hidden="1" customWidth="1"/>
    <col min="19" max="19" width="17.59765625" style="7" hidden="1" customWidth="1"/>
    <col min="20" max="20" width="17.8984375" hidden="1" customWidth="1"/>
    <col min="21" max="21" width="17.09765625" customWidth="1"/>
    <col min="22" max="22" width="16.3984375" style="8" customWidth="1"/>
    <col min="23" max="23" width="15.3984375" customWidth="1"/>
    <col min="25" max="25" width="15.09765625" customWidth="1"/>
    <col min="28" max="28" width="12.8984375" customWidth="1"/>
    <col min="29" max="29" width="17.3984375" customWidth="1"/>
    <col min="32" max="32" width="16.59765625" style="2" hidden="1" customWidth="1"/>
    <col min="33" max="33" width="16.09765625" hidden="1" customWidth="1"/>
    <col min="34" max="34" width="18.09765625" customWidth="1"/>
  </cols>
  <sheetData>
    <row r="1" spans="1:37" ht="96.6" x14ac:dyDescent="0.25">
      <c r="A1" s="26" t="s">
        <v>0</v>
      </c>
      <c r="B1" s="27" t="s">
        <v>1</v>
      </c>
      <c r="C1" s="26" t="s">
        <v>2</v>
      </c>
      <c r="D1" s="28" t="s">
        <v>3</v>
      </c>
      <c r="E1" s="29" t="s">
        <v>4</v>
      </c>
      <c r="F1" s="27" t="s">
        <v>5</v>
      </c>
      <c r="G1" s="36" t="s">
        <v>6</v>
      </c>
      <c r="H1" s="37" t="s">
        <v>7</v>
      </c>
      <c r="I1" s="38" t="s">
        <v>8</v>
      </c>
      <c r="J1" s="20" t="s">
        <v>9</v>
      </c>
      <c r="K1" s="9" t="s">
        <v>10</v>
      </c>
      <c r="L1" s="9" t="s">
        <v>10</v>
      </c>
      <c r="M1" s="9" t="s">
        <v>11</v>
      </c>
      <c r="N1" s="23" t="s">
        <v>12</v>
      </c>
      <c r="O1" s="26" t="s">
        <v>13</v>
      </c>
      <c r="P1" s="28" t="s">
        <v>14</v>
      </c>
      <c r="Q1" s="27" t="s">
        <v>15</v>
      </c>
      <c r="R1" s="20" t="s">
        <v>16</v>
      </c>
      <c r="S1" s="10" t="s">
        <v>17</v>
      </c>
      <c r="T1" s="18" t="s">
        <v>18</v>
      </c>
      <c r="U1" s="26" t="s">
        <v>19</v>
      </c>
      <c r="V1" s="52" t="s">
        <v>20</v>
      </c>
      <c r="W1" s="27" t="s">
        <v>11</v>
      </c>
      <c r="X1" s="21" t="s">
        <v>21</v>
      </c>
      <c r="Y1" s="54" t="s">
        <v>22</v>
      </c>
      <c r="Z1" s="20" t="s">
        <v>23</v>
      </c>
      <c r="AA1" s="18" t="s">
        <v>24</v>
      </c>
      <c r="AB1" s="54" t="s">
        <v>25</v>
      </c>
      <c r="AC1" s="54" t="s">
        <v>26</v>
      </c>
      <c r="AD1" s="21" t="s">
        <v>27</v>
      </c>
      <c r="AE1" s="54" t="s">
        <v>28</v>
      </c>
      <c r="AF1" s="20" t="s">
        <v>29</v>
      </c>
      <c r="AG1" s="9" t="s">
        <v>30</v>
      </c>
      <c r="AH1" s="9" t="s">
        <v>31</v>
      </c>
      <c r="AI1" s="9" t="s">
        <v>32</v>
      </c>
      <c r="AJ1" s="9" t="s">
        <v>33</v>
      </c>
      <c r="AK1" s="9" t="s">
        <v>34</v>
      </c>
    </row>
    <row r="2" spans="1:37" x14ac:dyDescent="0.25">
      <c r="A2" s="61">
        <v>1</v>
      </c>
      <c r="B2" s="65" t="s">
        <v>35</v>
      </c>
      <c r="C2" s="30">
        <v>24016.080000000002</v>
      </c>
      <c r="D2" s="12">
        <v>14074</v>
      </c>
      <c r="E2" s="13">
        <f>D2/C2</f>
        <v>0.58602403056618724</v>
      </c>
      <c r="F2" s="31">
        <f>IF(E2&lt;10%,1,IF(E2&lt;40%,2,IF(E2&lt;60%,3,4)))</f>
        <v>3</v>
      </c>
      <c r="G2" s="39">
        <v>666</v>
      </c>
      <c r="H2" s="13">
        <f>G2/D2</f>
        <v>4.7321301691061531E-2</v>
      </c>
      <c r="I2" s="31">
        <f>IF(H2&lt;10%,4,IF(H2&lt;20%,3,IF(H2&lt;40%,2,1)))</f>
        <v>4</v>
      </c>
      <c r="J2" s="17">
        <v>8585</v>
      </c>
      <c r="K2" s="4">
        <v>6019</v>
      </c>
      <c r="L2" s="4">
        <f>J2-K2</f>
        <v>2566</v>
      </c>
      <c r="M2" s="4"/>
      <c r="N2" s="16">
        <v>15278</v>
      </c>
      <c r="O2" s="50">
        <v>989</v>
      </c>
      <c r="P2" s="13">
        <f>O2/N2</f>
        <v>6.4733603874852733E-2</v>
      </c>
      <c r="Q2" s="31">
        <f>IF(P2&lt;3%,1,IF(P2&lt;7%,2,IF(P2&lt;20%,3,4)))</f>
        <v>2</v>
      </c>
      <c r="R2" s="17">
        <v>215</v>
      </c>
      <c r="S2" s="13">
        <f>R2/D2</f>
        <v>1.5276396191558904E-2</v>
      </c>
      <c r="T2" s="16">
        <f>IF(S2&lt;3%,4,IF(S2&lt;5%,3,IF(S2&lt;15%,2,1)))</f>
        <v>4</v>
      </c>
      <c r="U2" s="50">
        <v>17.829999999999998</v>
      </c>
      <c r="V2" s="14">
        <f>U2/D2</f>
        <v>1.2668750888162569E-3</v>
      </c>
      <c r="W2" s="31">
        <f>IF(V2&lt;0.7%,4,IF(V2&lt;1.5%,3,IF(V2&lt;3%,2,1)))</f>
        <v>4</v>
      </c>
      <c r="X2" s="24">
        <f>(F2+I2+Q2+W2)/4</f>
        <v>3.25</v>
      </c>
      <c r="Y2" s="55">
        <f>IF(X2&lt;1.5,1,IF(X2&lt;2.5,2,IF(X2&lt;3.5,3,4)))</f>
        <v>3</v>
      </c>
      <c r="Z2" s="17">
        <v>4</v>
      </c>
      <c r="AA2" s="16">
        <f>Z2*Y2</f>
        <v>12</v>
      </c>
      <c r="AB2" s="55">
        <f>IF(AA2&lt;3,1,IF(AA2&lt;5,2,IF(AA2&lt;12,3,4)))</f>
        <v>4</v>
      </c>
      <c r="AC2" s="55">
        <v>1</v>
      </c>
      <c r="AD2" s="22">
        <f>AB2-AC2</f>
        <v>3</v>
      </c>
      <c r="AE2" s="59">
        <f>IF(AD2&lt;0,1,IF(AD2&lt;1,2,IF(AD2=1,3,4)))</f>
        <v>4</v>
      </c>
      <c r="AF2" s="17"/>
      <c r="AG2" s="4"/>
      <c r="AH2" s="4">
        <v>2</v>
      </c>
      <c r="AI2" s="4">
        <v>7</v>
      </c>
      <c r="AJ2" s="4">
        <f>AH2*AI2</f>
        <v>14</v>
      </c>
      <c r="AK2" s="93">
        <f>IF(AJ2&lt;6,1,IF(AJ2&lt;12,2,IF(AJ2&lt;18,3,4)))</f>
        <v>3</v>
      </c>
    </row>
    <row r="3" spans="1:37" x14ac:dyDescent="0.25">
      <c r="A3" s="61">
        <v>2</v>
      </c>
      <c r="B3" s="65" t="s">
        <v>36</v>
      </c>
      <c r="C3" s="30">
        <v>3218.24</v>
      </c>
      <c r="D3" s="12">
        <v>1223</v>
      </c>
      <c r="E3" s="13">
        <f>D3/C3</f>
        <v>0.38002137814457593</v>
      </c>
      <c r="F3" s="31">
        <f>IF(E3&lt;10%,1,IF(E3&lt;40%,2,IF(E3&lt;60%,3,4)))</f>
        <v>2</v>
      </c>
      <c r="G3" s="39">
        <v>418</v>
      </c>
      <c r="H3" s="13">
        <f>G3/D3</f>
        <v>0.34178250204415372</v>
      </c>
      <c r="I3" s="31">
        <f>IF(H3&lt;10%,4,IF(H3&lt;20%,3,IF(H3&lt;40%,2,1)))</f>
        <v>2</v>
      </c>
      <c r="J3" s="17">
        <v>1454</v>
      </c>
      <c r="K3" s="4">
        <v>1194</v>
      </c>
      <c r="L3" s="4">
        <f>J3-K3</f>
        <v>260</v>
      </c>
      <c r="M3" s="4"/>
      <c r="N3" s="16">
        <v>1382</v>
      </c>
      <c r="O3" s="50">
        <v>3</v>
      </c>
      <c r="P3" s="13">
        <f>O3/N3</f>
        <v>2.1707670043415342E-3</v>
      </c>
      <c r="Q3" s="31">
        <f>IF(P3&lt;3%,1,IF(P3&lt;7%,2,IF(P3&lt;20%,3,4)))</f>
        <v>1</v>
      </c>
      <c r="R3" s="17">
        <v>156</v>
      </c>
      <c r="S3" s="13">
        <f>R3/D3</f>
        <v>0.12755519215044972</v>
      </c>
      <c r="T3" s="16">
        <f>IF(S3&lt;3%,4,IF(S3&lt;5%,3,IF(S3&lt;15%,2,1)))</f>
        <v>2</v>
      </c>
      <c r="U3" s="50">
        <v>92.03</v>
      </c>
      <c r="V3" s="14">
        <f>U3/D3</f>
        <v>7.5249386753883887E-2</v>
      </c>
      <c r="W3" s="31">
        <f>IF(V3&lt;0.7%,4,IF(V3&lt;1.5%,3,IF(V3&lt;3%,2,1)))</f>
        <v>1</v>
      </c>
      <c r="X3" s="24">
        <f>(F3+I3+Q3+W3)/4</f>
        <v>1.5</v>
      </c>
      <c r="Y3" s="55">
        <f>IF(X3&lt;1.5,1,IF(X3&lt;2.5,2,IF(X3&lt;3.5,3,4)))</f>
        <v>2</v>
      </c>
      <c r="Z3" s="17">
        <v>3</v>
      </c>
      <c r="AA3" s="16">
        <f>Z3*Y3</f>
        <v>6</v>
      </c>
      <c r="AB3" s="55">
        <f>IF(AA3&lt;3,1,IF(AA3&lt;5,2,IF(AA3&lt;12,3,4)))</f>
        <v>3</v>
      </c>
      <c r="AC3" s="55">
        <v>1</v>
      </c>
      <c r="AD3" s="22">
        <f>AB3-AC3</f>
        <v>2</v>
      </c>
      <c r="AE3" s="59">
        <f>IF(AD3&lt;0,1,IF(AD3&lt;1,2,IF(AD3=1,3,4)))</f>
        <v>4</v>
      </c>
      <c r="AF3" s="17"/>
      <c r="AG3" s="4"/>
      <c r="AH3" s="4">
        <v>2</v>
      </c>
      <c r="AI3" s="4">
        <v>6</v>
      </c>
      <c r="AJ3" s="4">
        <f>AH3*AI3</f>
        <v>12</v>
      </c>
      <c r="AK3" s="93">
        <f>IF(AJ3&lt;6,1,IF(AJ3&lt;12,2,IF(AJ3&lt;18,3,4)))</f>
        <v>3</v>
      </c>
    </row>
    <row r="4" spans="1:37" x14ac:dyDescent="0.25">
      <c r="A4" s="81">
        <v>3</v>
      </c>
      <c r="B4" s="82" t="s">
        <v>37</v>
      </c>
      <c r="C4" s="30" t="s">
        <v>79</v>
      </c>
      <c r="D4" s="12"/>
      <c r="E4" s="13"/>
      <c r="F4" s="31"/>
      <c r="G4" s="40"/>
      <c r="H4" s="13"/>
      <c r="I4" s="31"/>
      <c r="J4" s="17"/>
      <c r="K4" s="4"/>
      <c r="L4" s="4"/>
      <c r="M4" s="4"/>
      <c r="N4" s="16"/>
      <c r="O4" s="50"/>
      <c r="P4" s="13"/>
      <c r="Q4" s="31"/>
      <c r="R4" s="17"/>
      <c r="S4" s="13"/>
      <c r="T4" s="16"/>
      <c r="U4" s="50"/>
      <c r="V4" s="14"/>
      <c r="W4" s="31"/>
      <c r="X4" s="24"/>
      <c r="Y4" s="55"/>
      <c r="Z4" s="17"/>
      <c r="AA4" s="16"/>
      <c r="AB4" s="55"/>
      <c r="AC4" s="55"/>
      <c r="AD4" s="22"/>
      <c r="AE4" s="88"/>
      <c r="AF4" s="17"/>
      <c r="AG4" s="4"/>
      <c r="AH4" s="4"/>
      <c r="AI4" s="4">
        <v>7</v>
      </c>
      <c r="AJ4" s="4"/>
      <c r="AK4" s="4"/>
    </row>
    <row r="5" spans="1:37" x14ac:dyDescent="0.25">
      <c r="A5" s="61">
        <v>4</v>
      </c>
      <c r="B5" s="65" t="s">
        <v>38</v>
      </c>
      <c r="C5" s="30">
        <v>2072.1999999999998</v>
      </c>
      <c r="D5" s="12">
        <v>691</v>
      </c>
      <c r="E5" s="13">
        <f>D5/C5</f>
        <v>0.33346202104044015</v>
      </c>
      <c r="F5" s="31">
        <f>IF(E5&lt;10%,1,IF(E5&lt;40%,2,IF(E5&lt;60%,3,4)))</f>
        <v>2</v>
      </c>
      <c r="G5" s="39">
        <v>112</v>
      </c>
      <c r="H5" s="13">
        <f>G5/D5</f>
        <v>0.16208393632416787</v>
      </c>
      <c r="I5" s="31">
        <f>IF(H5&lt;10%,4,IF(H5&lt;20%,3,IF(H5&lt;40%,2,1)))</f>
        <v>3</v>
      </c>
      <c r="J5" s="17">
        <v>1079</v>
      </c>
      <c r="K5" s="4">
        <v>721</v>
      </c>
      <c r="L5" s="4">
        <f>J5-K5</f>
        <v>358</v>
      </c>
      <c r="M5" s="4"/>
      <c r="N5" s="16">
        <v>818</v>
      </c>
      <c r="O5" s="50">
        <v>2</v>
      </c>
      <c r="P5" s="13">
        <f>O5/N5</f>
        <v>2.4449877750611247E-3</v>
      </c>
      <c r="Q5" s="31">
        <f>IF(P5&lt;3%,1,IF(P5&lt;7%,2,IF(P5&lt;20%,3,4)))</f>
        <v>1</v>
      </c>
      <c r="R5" s="17">
        <v>125</v>
      </c>
      <c r="S5" s="13">
        <f>R5/D5</f>
        <v>0.18089725036179449</v>
      </c>
      <c r="T5" s="16">
        <f>IF(S5&lt;3%,4,IF(S5&lt;5%,3,IF(S5&lt;15%,2,1)))</f>
        <v>1</v>
      </c>
      <c r="U5" s="50">
        <v>363.66</v>
      </c>
      <c r="V5" s="14">
        <f>U5/D5</f>
        <v>0.52628075253256157</v>
      </c>
      <c r="W5" s="31">
        <f>IF(V5&lt;0.7%,4,IF(V5&lt;1.5%,3,IF(V5&lt;3%,2,1)))</f>
        <v>1</v>
      </c>
      <c r="X5" s="24">
        <f>(F5+I5+Q5+W5)/4</f>
        <v>1.75</v>
      </c>
      <c r="Y5" s="55">
        <f>IF(X5&lt;1.5,1,IF(X5&lt;2.5,2,IF(X5&lt;3.5,3,4)))</f>
        <v>2</v>
      </c>
      <c r="Z5" s="17">
        <v>2</v>
      </c>
      <c r="AA5" s="16">
        <f>Z5*Y5</f>
        <v>4</v>
      </c>
      <c r="AB5" s="55">
        <f>IF(AA5&lt;3,1,IF(AA5&lt;5,2,IF(AA5&lt;12,3,4)))</f>
        <v>2</v>
      </c>
      <c r="AC5" s="55">
        <v>1</v>
      </c>
      <c r="AD5" s="22">
        <f>AB5-AC5</f>
        <v>1</v>
      </c>
      <c r="AE5" s="58">
        <f>IF(AD5&lt;0,1,IF(AD5&lt;1,2,IF(AD5=1,3,4)))</f>
        <v>3</v>
      </c>
      <c r="AF5" s="17"/>
      <c r="AG5" s="4"/>
      <c r="AH5" s="4">
        <v>2</v>
      </c>
      <c r="AI5" s="4">
        <v>5</v>
      </c>
      <c r="AJ5" s="4">
        <f>AH5*AI5</f>
        <v>10</v>
      </c>
      <c r="AK5" s="92">
        <f>IF(AJ5&lt;6,1,IF(AJ5&lt;12,2,IF(AJ5&lt;18,3,4)))</f>
        <v>2</v>
      </c>
    </row>
    <row r="6" spans="1:37" x14ac:dyDescent="0.25">
      <c r="A6" s="61">
        <v>5</v>
      </c>
      <c r="B6" s="65" t="s">
        <v>39</v>
      </c>
      <c r="C6" s="30">
        <v>8249.25</v>
      </c>
      <c r="D6" s="12">
        <v>2548</v>
      </c>
      <c r="E6" s="13">
        <f>D6/C6</f>
        <v>0.30887656453616996</v>
      </c>
      <c r="F6" s="31">
        <f>IF(E6&lt;10%,1,IF(E6&lt;40%,2,IF(E6&lt;60%,3,4)))</f>
        <v>2</v>
      </c>
      <c r="G6" s="39">
        <v>846</v>
      </c>
      <c r="H6" s="13">
        <f>G6/D6</f>
        <v>0.33202511773940346</v>
      </c>
      <c r="I6" s="31">
        <f>IF(H6&lt;10%,4,IF(H6&lt;20%,3,IF(H6&lt;40%,2,1)))</f>
        <v>2</v>
      </c>
      <c r="J6" s="17">
        <v>2644</v>
      </c>
      <c r="K6" s="4">
        <v>1736</v>
      </c>
      <c r="L6" s="4">
        <f>J6-K6</f>
        <v>908</v>
      </c>
      <c r="M6" s="4"/>
      <c r="N6" s="16">
        <v>2874</v>
      </c>
      <c r="O6" s="50">
        <v>280</v>
      </c>
      <c r="P6" s="13">
        <f>O6/N6</f>
        <v>9.7425191370911615E-2</v>
      </c>
      <c r="Q6" s="31">
        <f>IF(P6&lt;3%,1,IF(P6&lt;7%,2,IF(P6&lt;20%,3,4)))</f>
        <v>3</v>
      </c>
      <c r="R6" s="17">
        <v>46</v>
      </c>
      <c r="S6" s="13">
        <f>R6/D6</f>
        <v>1.8053375196232339E-2</v>
      </c>
      <c r="T6" s="16">
        <f>IF(S6&lt;3%,4,IF(S6&lt;5%,3,IF(S6&lt;15%,2,1)))</f>
        <v>4</v>
      </c>
      <c r="U6" s="50">
        <v>16.09</v>
      </c>
      <c r="V6" s="14">
        <f>U6/D6</f>
        <v>6.3147566718995286E-3</v>
      </c>
      <c r="W6" s="31">
        <f>IF(V6&lt;0.7%,4,IF(V6&lt;1.5%,3,IF(V6&lt;3%,2,1)))</f>
        <v>4</v>
      </c>
      <c r="X6" s="24">
        <f>(F6+I6+Q6+W6)/4</f>
        <v>2.75</v>
      </c>
      <c r="Y6" s="55">
        <f>IF(X6&lt;1.5,1,IF(X6&lt;2.5,2,IF(X6&lt;3.5,3,4)))</f>
        <v>3</v>
      </c>
      <c r="Z6" s="17">
        <v>2</v>
      </c>
      <c r="AA6" s="16">
        <f>Z6*Y6</f>
        <v>6</v>
      </c>
      <c r="AB6" s="55">
        <f>IF(AA6&lt;3,1,IF(AA6&lt;5,2,IF(AA6&lt;12,3,4)))</f>
        <v>3</v>
      </c>
      <c r="AC6" s="55" t="s">
        <v>40</v>
      </c>
      <c r="AD6" s="22" t="s">
        <v>41</v>
      </c>
      <c r="AE6" s="66">
        <f>AB6</f>
        <v>3</v>
      </c>
      <c r="AF6" s="17"/>
      <c r="AG6" s="4"/>
      <c r="AH6" s="4">
        <v>2</v>
      </c>
      <c r="AI6" s="4">
        <v>5</v>
      </c>
      <c r="AJ6" s="4">
        <f>AH6*AI6</f>
        <v>10</v>
      </c>
      <c r="AK6" s="92">
        <f>IF(AJ6&lt;6,1,IF(AJ6&lt;12,2,IF(AJ6&lt;18,3,4)))</f>
        <v>2</v>
      </c>
    </row>
    <row r="7" spans="1:37" x14ac:dyDescent="0.25">
      <c r="A7" s="61">
        <v>6</v>
      </c>
      <c r="B7" s="65" t="s">
        <v>42</v>
      </c>
      <c r="C7" s="30">
        <v>15254.96</v>
      </c>
      <c r="D7" s="12">
        <v>9425</v>
      </c>
      <c r="E7" s="13">
        <f>D7/C7</f>
        <v>0.61783183961151</v>
      </c>
      <c r="F7" s="31">
        <f>IF(E7&lt;10%,1,IF(E7&lt;40%,2,IF(E7&lt;60%,3,4)))</f>
        <v>4</v>
      </c>
      <c r="G7" s="39">
        <v>799</v>
      </c>
      <c r="H7" s="13">
        <f>G7/D7</f>
        <v>8.4774535809018572E-2</v>
      </c>
      <c r="I7" s="31">
        <f>IF(H7&lt;10%,4,IF(H7&lt;20%,3,IF(H7&lt;40%,2,1)))</f>
        <v>4</v>
      </c>
      <c r="J7" s="17">
        <v>5194</v>
      </c>
      <c r="K7" s="4">
        <v>3681</v>
      </c>
      <c r="L7" s="4">
        <f>J7-K7</f>
        <v>1513</v>
      </c>
      <c r="M7" s="4"/>
      <c r="N7" s="16">
        <v>10046</v>
      </c>
      <c r="O7" s="50">
        <v>564</v>
      </c>
      <c r="P7" s="13">
        <f>O7/N7</f>
        <v>5.6141747959386819E-2</v>
      </c>
      <c r="Q7" s="31">
        <f>IF(P7&lt;3%,1,IF(P7&lt;7%,2,IF(P7&lt;20%,3,4)))</f>
        <v>2</v>
      </c>
      <c r="R7" s="17">
        <v>57</v>
      </c>
      <c r="S7" s="13">
        <f>R7/D7</f>
        <v>6.0477453580901853E-3</v>
      </c>
      <c r="T7" s="16">
        <f>IF(S7&lt;3%,4,IF(S7&lt;5%,3,IF(S7&lt;15%,2,1)))</f>
        <v>4</v>
      </c>
      <c r="U7" s="50">
        <v>8.02</v>
      </c>
      <c r="V7" s="14">
        <f>U7/D7</f>
        <v>8.5092838196286469E-4</v>
      </c>
      <c r="W7" s="31">
        <f>IF(V7&lt;0.7%,4,IF(V7&lt;1.5%,3,IF(V7&lt;3%,2,1)))</f>
        <v>4</v>
      </c>
      <c r="X7" s="24">
        <f>(F7+I7+Q7+W7)/4</f>
        <v>3.5</v>
      </c>
      <c r="Y7" s="55">
        <f>IF(X7&lt;1.5,1,IF(X7&lt;2.5,2,IF(X7&lt;3.5,3,4)))</f>
        <v>4</v>
      </c>
      <c r="Z7" s="17">
        <v>3</v>
      </c>
      <c r="AA7" s="16">
        <f>Z7*Y7</f>
        <v>12</v>
      </c>
      <c r="AB7" s="55">
        <f>IF(AA7&lt;3,1,IF(AA7&lt;5,2,IF(AA7&lt;12,3,4)))</f>
        <v>4</v>
      </c>
      <c r="AC7" s="55">
        <v>1</v>
      </c>
      <c r="AD7" s="22">
        <f>AB7-AC7</f>
        <v>3</v>
      </c>
      <c r="AE7" s="59">
        <f>IF(AD7&lt;0,1,IF(AD7&lt;1,2,IF(AD7=1,3,4)))</f>
        <v>4</v>
      </c>
      <c r="AF7" s="17"/>
      <c r="AG7" s="4"/>
      <c r="AH7" s="4">
        <v>2</v>
      </c>
      <c r="AI7" s="4">
        <v>7</v>
      </c>
      <c r="AJ7" s="4">
        <f>AH7*AI7</f>
        <v>14</v>
      </c>
      <c r="AK7" s="93">
        <f>IF(AJ7&lt;6,1,IF(AJ7&lt;12,2,IF(AJ7&lt;18,3,4)))</f>
        <v>3</v>
      </c>
    </row>
    <row r="8" spans="1:37" x14ac:dyDescent="0.25">
      <c r="A8" s="61">
        <v>7</v>
      </c>
      <c r="B8" s="65" t="s">
        <v>43</v>
      </c>
      <c r="C8" s="30">
        <v>7544.51</v>
      </c>
      <c r="D8" s="12">
        <v>468</v>
      </c>
      <c r="E8" s="13">
        <f>D8/C8</f>
        <v>6.2031861578816912E-2</v>
      </c>
      <c r="F8" s="31">
        <f>IF(E8&lt;10%,1,IF(E8&lt;40%,2,IF(E8&lt;60%,3,4)))</f>
        <v>1</v>
      </c>
      <c r="G8" s="39">
        <v>0</v>
      </c>
      <c r="H8" s="13">
        <f>G8/D8</f>
        <v>0</v>
      </c>
      <c r="I8" s="31">
        <f>IF(H8&lt;10%,4,IF(H8&lt;20%,3,IF(H8&lt;40%,2,1)))</f>
        <v>4</v>
      </c>
      <c r="J8" s="17">
        <v>568</v>
      </c>
      <c r="K8" s="4">
        <v>457</v>
      </c>
      <c r="L8" s="4">
        <f>J8-K8</f>
        <v>111</v>
      </c>
      <c r="M8" s="4"/>
      <c r="N8" s="16">
        <v>529</v>
      </c>
      <c r="O8" s="50">
        <v>3</v>
      </c>
      <c r="P8" s="13">
        <f>O8/N8</f>
        <v>5.6710775047258983E-3</v>
      </c>
      <c r="Q8" s="31">
        <f>IF(P8&lt;3%,1,IF(P8&lt;7%,2,IF(P8&lt;20%,3,4)))</f>
        <v>1</v>
      </c>
      <c r="R8" s="17">
        <v>58</v>
      </c>
      <c r="S8" s="13">
        <f>R8/D8</f>
        <v>0.12393162393162394</v>
      </c>
      <c r="T8" s="16">
        <f>IF(S8&lt;3%,4,IF(S8&lt;5%,3,IF(S8&lt;15%,2,1)))</f>
        <v>2</v>
      </c>
      <c r="U8" s="50">
        <v>91.33</v>
      </c>
      <c r="V8" s="14">
        <f>U8/D8</f>
        <v>0.19514957264957264</v>
      </c>
      <c r="W8" s="31">
        <f>IF(V8&lt;0.7%,4,IF(V8&lt;1.5%,3,IF(V8&lt;3%,2,1)))</f>
        <v>1</v>
      </c>
      <c r="X8" s="24">
        <f>(F8+I8+Q8+W8)/4</f>
        <v>1.75</v>
      </c>
      <c r="Y8" s="55">
        <f>IF(X8&lt;1.5,1,IF(X8&lt;2.5,2,IF(X8&lt;3.5,3,4)))</f>
        <v>2</v>
      </c>
      <c r="Z8" s="17">
        <v>1</v>
      </c>
      <c r="AA8" s="16">
        <f>Z8*Y8</f>
        <v>2</v>
      </c>
      <c r="AB8" s="55">
        <f>IF(AA8&lt;3,1,IF(AA8&lt;5,2,IF(AA8&lt;12,3,4)))</f>
        <v>1</v>
      </c>
      <c r="AC8" s="55">
        <v>1</v>
      </c>
      <c r="AD8" s="22">
        <f>AB8-AC8</f>
        <v>0</v>
      </c>
      <c r="AE8" s="57">
        <f>IF(AD8&lt;0,1,IF(AD8&lt;1,2,IF(AD8=1,3,4)))</f>
        <v>2</v>
      </c>
      <c r="AF8" s="17"/>
      <c r="AG8" s="4"/>
      <c r="AH8" s="4">
        <v>2</v>
      </c>
      <c r="AI8" s="4">
        <v>5</v>
      </c>
      <c r="AJ8" s="4">
        <f>AH8*AI8</f>
        <v>10</v>
      </c>
      <c r="AK8" s="92">
        <f>IF(AJ8&lt;6,1,IF(AJ8&lt;12,2,IF(AJ8&lt;18,3,4)))</f>
        <v>2</v>
      </c>
    </row>
    <row r="9" spans="1:37" x14ac:dyDescent="0.25">
      <c r="A9" s="81">
        <v>8</v>
      </c>
      <c r="B9" s="83" t="s">
        <v>44</v>
      </c>
      <c r="C9" s="30" t="s">
        <v>79</v>
      </c>
      <c r="D9" s="12"/>
      <c r="E9" s="13"/>
      <c r="F9" s="31"/>
      <c r="G9" s="39"/>
      <c r="H9" s="13"/>
      <c r="I9" s="31"/>
      <c r="J9" s="17"/>
      <c r="K9" s="4"/>
      <c r="L9" s="4"/>
      <c r="M9" s="4"/>
      <c r="N9" s="16"/>
      <c r="O9" s="50"/>
      <c r="P9" s="13"/>
      <c r="Q9" s="31"/>
      <c r="R9" s="17"/>
      <c r="S9" s="13"/>
      <c r="T9" s="16"/>
      <c r="U9" s="50"/>
      <c r="V9" s="14"/>
      <c r="W9" s="31"/>
      <c r="X9" s="24"/>
      <c r="Y9" s="55"/>
      <c r="Z9" s="17"/>
      <c r="AA9" s="16"/>
      <c r="AB9" s="55"/>
      <c r="AC9" s="55"/>
      <c r="AD9" s="22"/>
      <c r="AE9" s="88"/>
      <c r="AF9" s="17"/>
      <c r="AG9" s="4"/>
      <c r="AH9" s="4"/>
      <c r="AI9" s="4">
        <v>5</v>
      </c>
      <c r="AJ9" s="4"/>
      <c r="AK9" s="4"/>
    </row>
    <row r="10" spans="1:37" x14ac:dyDescent="0.25">
      <c r="A10" s="61">
        <v>9</v>
      </c>
      <c r="B10" s="65" t="s">
        <v>45</v>
      </c>
      <c r="C10" s="30">
        <v>13032.67</v>
      </c>
      <c r="D10" s="12">
        <v>8468</v>
      </c>
      <c r="E10" s="13">
        <f t="shared" ref="E10:E27" si="0">D10/C10</f>
        <v>0.64975173928289442</v>
      </c>
      <c r="F10" s="31">
        <f t="shared" ref="F10:F27" si="1">IF(E10&lt;10%,1,IF(E10&lt;40%,2,IF(E10&lt;60%,3,4)))</f>
        <v>4</v>
      </c>
      <c r="G10" s="39">
        <v>656</v>
      </c>
      <c r="H10" s="13">
        <f t="shared" ref="H10:H27" si="2">G10/D10</f>
        <v>7.7468115257439768E-2</v>
      </c>
      <c r="I10" s="31">
        <f t="shared" ref="I10:I27" si="3">IF(H10&lt;10%,4,IF(H10&lt;20%,3,IF(H10&lt;40%,2,1)))</f>
        <v>4</v>
      </c>
      <c r="J10" s="17">
        <v>4386</v>
      </c>
      <c r="K10" s="4">
        <v>3300</v>
      </c>
      <c r="L10" s="4">
        <f t="shared" ref="L10:L27" si="4">J10-K10</f>
        <v>1086</v>
      </c>
      <c r="M10" s="4"/>
      <c r="N10" s="16">
        <v>9109</v>
      </c>
      <c r="O10" s="50">
        <v>481</v>
      </c>
      <c r="P10" s="13">
        <f t="shared" ref="P10:P27" si="5">O10/N10</f>
        <v>5.2804918212756617E-2</v>
      </c>
      <c r="Q10" s="31">
        <f t="shared" ref="Q10:Q27" si="6">IF(P10&lt;3%,1,IF(P10&lt;7%,2,IF(P10&lt;20%,3,4)))</f>
        <v>2</v>
      </c>
      <c r="R10" s="17">
        <v>160</v>
      </c>
      <c r="S10" s="13">
        <f t="shared" ref="S10:S27" si="7">R10/D10</f>
        <v>1.8894662257912139E-2</v>
      </c>
      <c r="T10" s="16">
        <f t="shared" ref="T10:T27" si="8">IF(S10&lt;3%,4,IF(S10&lt;5%,3,IF(S10&lt;15%,2,1)))</f>
        <v>4</v>
      </c>
      <c r="U10" s="50">
        <v>25.74</v>
      </c>
      <c r="V10" s="14">
        <f t="shared" ref="V10:V27" si="9">U10/D10</f>
        <v>3.0396787907416155E-3</v>
      </c>
      <c r="W10" s="31">
        <f t="shared" ref="W10:W27" si="10">IF(V10&lt;0.7%,4,IF(V10&lt;1.5%,3,IF(V10&lt;3%,2,1)))</f>
        <v>4</v>
      </c>
      <c r="X10" s="24">
        <f t="shared" ref="X10:X27" si="11">(F10+I10+Q10+W10)/4</f>
        <v>3.5</v>
      </c>
      <c r="Y10" s="55">
        <f t="shared" ref="Y10:Y27" si="12">IF(X10&lt;1.5,1,IF(X10&lt;2.5,2,IF(X10&lt;3.5,3,4)))</f>
        <v>4</v>
      </c>
      <c r="Z10" s="17">
        <v>3</v>
      </c>
      <c r="AA10" s="16">
        <f t="shared" ref="AA10:AA27" si="13">Z10*Y10</f>
        <v>12</v>
      </c>
      <c r="AB10" s="55">
        <f t="shared" ref="AB10:AB27" si="14">IF(AA10&lt;3,1,IF(AA10&lt;5,2,IF(AA10&lt;12,3,4)))</f>
        <v>4</v>
      </c>
      <c r="AC10" s="55">
        <v>1</v>
      </c>
      <c r="AD10" s="22">
        <f t="shared" ref="AD10:AD27" si="15">AB10-AC10</f>
        <v>3</v>
      </c>
      <c r="AE10" s="59">
        <f t="shared" ref="AE10:AE25" si="16">IF(AD10&lt;0,1,IF(AD10&lt;1,2,IF(AD10=1,3,4)))</f>
        <v>4</v>
      </c>
      <c r="AF10" s="17"/>
      <c r="AG10" s="4"/>
      <c r="AH10" s="4">
        <v>2</v>
      </c>
      <c r="AI10" s="4">
        <v>6</v>
      </c>
      <c r="AJ10" s="4">
        <f t="shared" ref="AJ10:AJ27" si="17">AH10*AI10</f>
        <v>12</v>
      </c>
      <c r="AK10" s="93">
        <f t="shared" ref="AK10:AK27" si="18">IF(AJ10&lt;6,1,IF(AJ10&lt;12,2,IF(AJ10&lt;18,3,4)))</f>
        <v>3</v>
      </c>
    </row>
    <row r="11" spans="1:37" x14ac:dyDescent="0.25">
      <c r="A11" s="61">
        <v>10</v>
      </c>
      <c r="B11" s="65" t="s">
        <v>46</v>
      </c>
      <c r="C11" s="30">
        <v>10485.299999999999</v>
      </c>
      <c r="D11" s="12">
        <v>7515</v>
      </c>
      <c r="E11" s="13">
        <f t="shared" si="0"/>
        <v>0.71671769048095912</v>
      </c>
      <c r="F11" s="31">
        <f t="shared" si="1"/>
        <v>4</v>
      </c>
      <c r="G11" s="40">
        <v>0</v>
      </c>
      <c r="H11" s="13">
        <f t="shared" si="2"/>
        <v>0</v>
      </c>
      <c r="I11" s="31">
        <f t="shared" si="3"/>
        <v>4</v>
      </c>
      <c r="J11" s="17">
        <v>2631</v>
      </c>
      <c r="K11" s="4"/>
      <c r="L11" s="4">
        <f t="shared" si="4"/>
        <v>2631</v>
      </c>
      <c r="M11" s="4"/>
      <c r="N11" s="16">
        <v>7952</v>
      </c>
      <c r="O11" s="50">
        <v>89</v>
      </c>
      <c r="P11" s="13">
        <f t="shared" si="5"/>
        <v>1.1192152917505031E-2</v>
      </c>
      <c r="Q11" s="31">
        <f t="shared" si="6"/>
        <v>1</v>
      </c>
      <c r="R11" s="17">
        <v>348</v>
      </c>
      <c r="S11" s="13">
        <f t="shared" si="7"/>
        <v>4.6307385229540921E-2</v>
      </c>
      <c r="T11" s="16">
        <f t="shared" si="8"/>
        <v>3</v>
      </c>
      <c r="U11" s="50">
        <v>74.33</v>
      </c>
      <c r="V11" s="14">
        <f t="shared" si="9"/>
        <v>9.8908848968729205E-3</v>
      </c>
      <c r="W11" s="31">
        <f t="shared" si="10"/>
        <v>3</v>
      </c>
      <c r="X11" s="24">
        <f t="shared" si="11"/>
        <v>3</v>
      </c>
      <c r="Y11" s="55">
        <f t="shared" si="12"/>
        <v>3</v>
      </c>
      <c r="Z11" s="17">
        <v>4</v>
      </c>
      <c r="AA11" s="16">
        <f t="shared" si="13"/>
        <v>12</v>
      </c>
      <c r="AB11" s="55">
        <f t="shared" si="14"/>
        <v>4</v>
      </c>
      <c r="AC11" s="55">
        <v>1</v>
      </c>
      <c r="AD11" s="22">
        <f t="shared" si="15"/>
        <v>3</v>
      </c>
      <c r="AE11" s="59">
        <f t="shared" si="16"/>
        <v>4</v>
      </c>
      <c r="AF11" s="17"/>
      <c r="AG11" s="4"/>
      <c r="AH11" s="4">
        <v>2</v>
      </c>
      <c r="AI11" s="4">
        <v>7</v>
      </c>
      <c r="AJ11" s="4">
        <f t="shared" si="17"/>
        <v>14</v>
      </c>
      <c r="AK11" s="93">
        <f t="shared" si="18"/>
        <v>3</v>
      </c>
    </row>
    <row r="12" spans="1:37" x14ac:dyDescent="0.25">
      <c r="A12" s="61">
        <v>11</v>
      </c>
      <c r="B12" s="65" t="s">
        <v>47</v>
      </c>
      <c r="C12" s="30">
        <v>15990.05</v>
      </c>
      <c r="D12" s="12">
        <v>9410</v>
      </c>
      <c r="E12" s="13">
        <f t="shared" si="0"/>
        <v>0.5884909678206135</v>
      </c>
      <c r="F12" s="31">
        <f t="shared" si="1"/>
        <v>3</v>
      </c>
      <c r="G12" s="39">
        <v>707</v>
      </c>
      <c r="H12" s="13">
        <f t="shared" si="2"/>
        <v>7.5132837407013819E-2</v>
      </c>
      <c r="I12" s="31">
        <f t="shared" si="3"/>
        <v>4</v>
      </c>
      <c r="J12" s="17">
        <v>5171</v>
      </c>
      <c r="K12" s="4"/>
      <c r="L12" s="4">
        <f t="shared" si="4"/>
        <v>5171</v>
      </c>
      <c r="M12" s="4"/>
      <c r="N12" s="16">
        <v>10111</v>
      </c>
      <c r="O12" s="50">
        <v>299</v>
      </c>
      <c r="P12" s="13">
        <f t="shared" si="5"/>
        <v>2.9571753535753139E-2</v>
      </c>
      <c r="Q12" s="31">
        <f t="shared" si="6"/>
        <v>1</v>
      </c>
      <c r="R12" s="17">
        <v>402</v>
      </c>
      <c r="S12" s="13">
        <f t="shared" si="7"/>
        <v>4.2720510095642934E-2</v>
      </c>
      <c r="T12" s="16">
        <f t="shared" si="8"/>
        <v>3</v>
      </c>
      <c r="U12" s="50">
        <v>29.55</v>
      </c>
      <c r="V12" s="14">
        <f t="shared" si="9"/>
        <v>3.1402763018065888E-3</v>
      </c>
      <c r="W12" s="31">
        <f t="shared" si="10"/>
        <v>4</v>
      </c>
      <c r="X12" s="24">
        <f t="shared" si="11"/>
        <v>3</v>
      </c>
      <c r="Y12" s="55">
        <f t="shared" si="12"/>
        <v>3</v>
      </c>
      <c r="Z12" s="17">
        <v>4</v>
      </c>
      <c r="AA12" s="16">
        <f t="shared" si="13"/>
        <v>12</v>
      </c>
      <c r="AB12" s="55">
        <f t="shared" si="14"/>
        <v>4</v>
      </c>
      <c r="AC12" s="55">
        <v>2</v>
      </c>
      <c r="AD12" s="22">
        <f t="shared" si="15"/>
        <v>2</v>
      </c>
      <c r="AE12" s="59">
        <f t="shared" si="16"/>
        <v>4</v>
      </c>
      <c r="AF12" s="17"/>
      <c r="AG12" s="4"/>
      <c r="AH12" s="4">
        <v>2</v>
      </c>
      <c r="AI12" s="4">
        <v>7</v>
      </c>
      <c r="AJ12" s="4">
        <f t="shared" si="17"/>
        <v>14</v>
      </c>
      <c r="AK12" s="93">
        <f t="shared" si="18"/>
        <v>3</v>
      </c>
    </row>
    <row r="13" spans="1:37" x14ac:dyDescent="0.25">
      <c r="A13" s="61">
        <v>12</v>
      </c>
      <c r="B13" s="65" t="s">
        <v>48</v>
      </c>
      <c r="C13" s="30">
        <v>14508.82</v>
      </c>
      <c r="D13" s="12">
        <v>11198</v>
      </c>
      <c r="E13" s="13">
        <f t="shared" si="0"/>
        <v>0.77180639087120806</v>
      </c>
      <c r="F13" s="31">
        <f t="shared" si="1"/>
        <v>4</v>
      </c>
      <c r="G13" s="39">
        <v>57</v>
      </c>
      <c r="H13" s="13">
        <f t="shared" si="2"/>
        <v>5.0901946776210037E-3</v>
      </c>
      <c r="I13" s="31">
        <f t="shared" si="3"/>
        <v>4</v>
      </c>
      <c r="J13" s="17">
        <v>3666</v>
      </c>
      <c r="K13" s="4">
        <v>2205</v>
      </c>
      <c r="L13" s="4">
        <f t="shared" si="4"/>
        <v>1461</v>
      </c>
      <c r="M13" s="4"/>
      <c r="N13" s="16">
        <v>11729</v>
      </c>
      <c r="O13" s="50">
        <v>514</v>
      </c>
      <c r="P13" s="13">
        <f t="shared" si="5"/>
        <v>4.382300281353909E-2</v>
      </c>
      <c r="Q13" s="31">
        <f t="shared" si="6"/>
        <v>2</v>
      </c>
      <c r="R13" s="17">
        <v>17</v>
      </c>
      <c r="S13" s="13">
        <f t="shared" si="7"/>
        <v>1.5181282371852117E-3</v>
      </c>
      <c r="T13" s="16">
        <f t="shared" si="8"/>
        <v>4</v>
      </c>
      <c r="U13" s="50">
        <v>8.6999999999999993</v>
      </c>
      <c r="V13" s="14">
        <f t="shared" si="9"/>
        <v>7.7692445079478476E-4</v>
      </c>
      <c r="W13" s="31">
        <f t="shared" si="10"/>
        <v>4</v>
      </c>
      <c r="X13" s="24">
        <f t="shared" si="11"/>
        <v>3.5</v>
      </c>
      <c r="Y13" s="55">
        <f t="shared" si="12"/>
        <v>4</v>
      </c>
      <c r="Z13" s="17">
        <v>4</v>
      </c>
      <c r="AA13" s="16">
        <f t="shared" si="13"/>
        <v>16</v>
      </c>
      <c r="AB13" s="55">
        <f t="shared" si="14"/>
        <v>4</v>
      </c>
      <c r="AC13" s="55">
        <v>2</v>
      </c>
      <c r="AD13" s="22">
        <f t="shared" si="15"/>
        <v>2</v>
      </c>
      <c r="AE13" s="59">
        <f t="shared" si="16"/>
        <v>4</v>
      </c>
      <c r="AF13" s="17"/>
      <c r="AG13" s="4"/>
      <c r="AH13" s="4">
        <v>2</v>
      </c>
      <c r="AI13" s="4">
        <v>7</v>
      </c>
      <c r="AJ13" s="4">
        <f t="shared" si="17"/>
        <v>14</v>
      </c>
      <c r="AK13" s="93">
        <f t="shared" si="18"/>
        <v>3</v>
      </c>
    </row>
    <row r="14" spans="1:37" x14ac:dyDescent="0.25">
      <c r="A14" s="61">
        <v>13</v>
      </c>
      <c r="B14" s="65" t="s">
        <v>49</v>
      </c>
      <c r="C14" s="30">
        <v>4316.6400000000003</v>
      </c>
      <c r="D14" s="12">
        <v>697</v>
      </c>
      <c r="E14" s="13">
        <f t="shared" si="0"/>
        <v>0.16146817895400126</v>
      </c>
      <c r="F14" s="31">
        <f t="shared" si="1"/>
        <v>2</v>
      </c>
      <c r="G14" s="39">
        <v>59</v>
      </c>
      <c r="H14" s="13">
        <f t="shared" si="2"/>
        <v>8.4648493543758974E-2</v>
      </c>
      <c r="I14" s="31">
        <f t="shared" si="3"/>
        <v>4</v>
      </c>
      <c r="J14" s="17">
        <v>792</v>
      </c>
      <c r="K14" s="4">
        <v>403</v>
      </c>
      <c r="L14" s="4">
        <f t="shared" si="4"/>
        <v>389</v>
      </c>
      <c r="M14" s="4"/>
      <c r="N14" s="16">
        <v>792</v>
      </c>
      <c r="O14" s="50">
        <v>0</v>
      </c>
      <c r="P14" s="13">
        <f t="shared" si="5"/>
        <v>0</v>
      </c>
      <c r="Q14" s="31">
        <f t="shared" si="6"/>
        <v>1</v>
      </c>
      <c r="R14" s="17">
        <v>95</v>
      </c>
      <c r="S14" s="13">
        <f t="shared" si="7"/>
        <v>0.13629842180774748</v>
      </c>
      <c r="T14" s="16">
        <f t="shared" si="8"/>
        <v>2</v>
      </c>
      <c r="U14" s="50">
        <v>91.11</v>
      </c>
      <c r="V14" s="14">
        <f t="shared" si="9"/>
        <v>0.13071736011477761</v>
      </c>
      <c r="W14" s="31">
        <f t="shared" si="10"/>
        <v>1</v>
      </c>
      <c r="X14" s="24">
        <f t="shared" si="11"/>
        <v>2</v>
      </c>
      <c r="Y14" s="55">
        <f t="shared" si="12"/>
        <v>2</v>
      </c>
      <c r="Z14" s="17">
        <v>3</v>
      </c>
      <c r="AA14" s="16">
        <f t="shared" si="13"/>
        <v>6</v>
      </c>
      <c r="AB14" s="55">
        <f t="shared" si="14"/>
        <v>3</v>
      </c>
      <c r="AC14" s="55">
        <v>1</v>
      </c>
      <c r="AD14" s="22">
        <f t="shared" si="15"/>
        <v>2</v>
      </c>
      <c r="AE14" s="59">
        <f t="shared" si="16"/>
        <v>4</v>
      </c>
      <c r="AF14" s="17"/>
      <c r="AG14" s="4"/>
      <c r="AH14" s="4">
        <v>2</v>
      </c>
      <c r="AI14" s="4">
        <v>6</v>
      </c>
      <c r="AJ14" s="4">
        <f t="shared" si="17"/>
        <v>12</v>
      </c>
      <c r="AK14" s="93">
        <f t="shared" si="18"/>
        <v>3</v>
      </c>
    </row>
    <row r="15" spans="1:37" x14ac:dyDescent="0.25">
      <c r="A15" s="61">
        <v>14</v>
      </c>
      <c r="B15" s="65" t="s">
        <v>50</v>
      </c>
      <c r="C15" s="30">
        <v>9427.44</v>
      </c>
      <c r="D15" s="12">
        <v>5159</v>
      </c>
      <c r="E15" s="13">
        <f t="shared" si="0"/>
        <v>0.5472323345468123</v>
      </c>
      <c r="F15" s="31">
        <f t="shared" si="1"/>
        <v>3</v>
      </c>
      <c r="G15" s="39">
        <v>532</v>
      </c>
      <c r="H15" s="13">
        <f t="shared" si="2"/>
        <v>0.10312075983717775</v>
      </c>
      <c r="I15" s="31">
        <f t="shared" si="3"/>
        <v>3</v>
      </c>
      <c r="J15" s="17">
        <v>3792</v>
      </c>
      <c r="K15" s="4">
        <v>2832</v>
      </c>
      <c r="L15" s="4">
        <f t="shared" si="4"/>
        <v>960</v>
      </c>
      <c r="M15" s="4"/>
      <c r="N15" s="16">
        <v>5692</v>
      </c>
      <c r="O15" s="50">
        <v>329</v>
      </c>
      <c r="P15" s="13">
        <f t="shared" si="5"/>
        <v>5.7800421644413215E-2</v>
      </c>
      <c r="Q15" s="31">
        <f t="shared" si="6"/>
        <v>2</v>
      </c>
      <c r="R15" s="17">
        <v>204</v>
      </c>
      <c r="S15" s="13">
        <f t="shared" si="7"/>
        <v>3.9542547005233575E-2</v>
      </c>
      <c r="T15" s="16">
        <f t="shared" si="8"/>
        <v>3</v>
      </c>
      <c r="U15" s="50">
        <v>34.44</v>
      </c>
      <c r="V15" s="14">
        <f t="shared" si="9"/>
        <v>6.675712347354138E-3</v>
      </c>
      <c r="W15" s="31">
        <f t="shared" si="10"/>
        <v>4</v>
      </c>
      <c r="X15" s="24">
        <f t="shared" si="11"/>
        <v>3</v>
      </c>
      <c r="Y15" s="55">
        <f t="shared" si="12"/>
        <v>3</v>
      </c>
      <c r="Z15" s="17">
        <v>3</v>
      </c>
      <c r="AA15" s="16">
        <f t="shared" si="13"/>
        <v>9</v>
      </c>
      <c r="AB15" s="55">
        <f t="shared" si="14"/>
        <v>3</v>
      </c>
      <c r="AC15" s="55">
        <v>2</v>
      </c>
      <c r="AD15" s="22">
        <f t="shared" si="15"/>
        <v>1</v>
      </c>
      <c r="AE15" s="66">
        <f t="shared" si="16"/>
        <v>3</v>
      </c>
      <c r="AF15" s="17"/>
      <c r="AG15" s="4"/>
      <c r="AH15" s="4">
        <v>2</v>
      </c>
      <c r="AI15" s="4">
        <v>6</v>
      </c>
      <c r="AJ15" s="4">
        <f t="shared" si="17"/>
        <v>12</v>
      </c>
      <c r="AK15" s="93">
        <f t="shared" si="18"/>
        <v>3</v>
      </c>
    </row>
    <row r="16" spans="1:37" x14ac:dyDescent="0.25">
      <c r="A16" s="61">
        <v>15</v>
      </c>
      <c r="B16" s="65" t="s">
        <v>51</v>
      </c>
      <c r="C16" s="30">
        <v>4712.68</v>
      </c>
      <c r="D16" s="12">
        <v>2838</v>
      </c>
      <c r="E16" s="13">
        <f t="shared" si="0"/>
        <v>0.60220511471179872</v>
      </c>
      <c r="F16" s="31">
        <f t="shared" si="1"/>
        <v>4</v>
      </c>
      <c r="G16" s="39">
        <v>40</v>
      </c>
      <c r="H16" s="13">
        <f t="shared" si="2"/>
        <v>1.4094432699083862E-2</v>
      </c>
      <c r="I16" s="31">
        <f t="shared" si="3"/>
        <v>4</v>
      </c>
      <c r="J16" s="17">
        <v>1857</v>
      </c>
      <c r="K16" s="4">
        <v>977</v>
      </c>
      <c r="L16" s="4">
        <f t="shared" si="4"/>
        <v>880</v>
      </c>
      <c r="M16" s="4"/>
      <c r="N16" s="16">
        <v>3078</v>
      </c>
      <c r="O16" s="50">
        <v>27</v>
      </c>
      <c r="P16" s="13">
        <f t="shared" si="5"/>
        <v>8.771929824561403E-3</v>
      </c>
      <c r="Q16" s="31">
        <f t="shared" si="6"/>
        <v>1</v>
      </c>
      <c r="R16" s="17">
        <v>213</v>
      </c>
      <c r="S16" s="13">
        <f t="shared" si="7"/>
        <v>7.5052854122621568E-2</v>
      </c>
      <c r="T16" s="16">
        <f t="shared" si="8"/>
        <v>2</v>
      </c>
      <c r="U16" s="50">
        <v>62</v>
      </c>
      <c r="V16" s="14">
        <f t="shared" si="9"/>
        <v>2.1846370683579985E-2</v>
      </c>
      <c r="W16" s="31">
        <f t="shared" si="10"/>
        <v>2</v>
      </c>
      <c r="X16" s="24">
        <f t="shared" si="11"/>
        <v>2.75</v>
      </c>
      <c r="Y16" s="55">
        <f t="shared" si="12"/>
        <v>3</v>
      </c>
      <c r="Z16" s="17">
        <v>3</v>
      </c>
      <c r="AA16" s="16">
        <f t="shared" si="13"/>
        <v>9</v>
      </c>
      <c r="AB16" s="55">
        <f t="shared" si="14"/>
        <v>3</v>
      </c>
      <c r="AC16" s="55">
        <v>2</v>
      </c>
      <c r="AD16" s="22">
        <f t="shared" si="15"/>
        <v>1</v>
      </c>
      <c r="AE16" s="66">
        <f t="shared" si="16"/>
        <v>3</v>
      </c>
      <c r="AF16" s="17"/>
      <c r="AG16" s="4"/>
      <c r="AH16" s="4">
        <v>2</v>
      </c>
      <c r="AI16" s="4">
        <v>7</v>
      </c>
      <c r="AJ16" s="4">
        <f t="shared" si="17"/>
        <v>14</v>
      </c>
      <c r="AK16" s="93">
        <f t="shared" si="18"/>
        <v>3</v>
      </c>
    </row>
    <row r="17" spans="1:37" x14ac:dyDescent="0.25">
      <c r="A17" s="61">
        <v>16</v>
      </c>
      <c r="B17" s="65" t="s">
        <v>52</v>
      </c>
      <c r="C17" s="30">
        <v>18653.759999999998</v>
      </c>
      <c r="D17" s="12">
        <v>6494</v>
      </c>
      <c r="E17" s="13">
        <f t="shared" si="0"/>
        <v>0.34813356663750367</v>
      </c>
      <c r="F17" s="31">
        <f t="shared" si="1"/>
        <v>2</v>
      </c>
      <c r="G17" s="39">
        <v>1390</v>
      </c>
      <c r="H17" s="13">
        <f t="shared" si="2"/>
        <v>0.2140437326763166</v>
      </c>
      <c r="I17" s="31">
        <f t="shared" si="3"/>
        <v>2</v>
      </c>
      <c r="J17" s="17">
        <v>3420</v>
      </c>
      <c r="K17" s="4">
        <v>2334</v>
      </c>
      <c r="L17" s="4">
        <f t="shared" si="4"/>
        <v>1086</v>
      </c>
      <c r="M17" s="4"/>
      <c r="N17" s="16">
        <v>6984</v>
      </c>
      <c r="O17" s="50">
        <v>173</v>
      </c>
      <c r="P17" s="13">
        <f t="shared" si="5"/>
        <v>2.47709049255441E-2</v>
      </c>
      <c r="Q17" s="31">
        <f t="shared" si="6"/>
        <v>1</v>
      </c>
      <c r="R17" s="17">
        <v>317</v>
      </c>
      <c r="S17" s="13">
        <f t="shared" si="7"/>
        <v>4.8814290113951338E-2</v>
      </c>
      <c r="T17" s="16">
        <f t="shared" si="8"/>
        <v>3</v>
      </c>
      <c r="U17" s="50">
        <v>52.62</v>
      </c>
      <c r="V17" s="14">
        <f t="shared" si="9"/>
        <v>8.102864182322143E-3</v>
      </c>
      <c r="W17" s="31">
        <f t="shared" si="10"/>
        <v>3</v>
      </c>
      <c r="X17" s="24">
        <f t="shared" si="11"/>
        <v>2</v>
      </c>
      <c r="Y17" s="55">
        <f t="shared" si="12"/>
        <v>2</v>
      </c>
      <c r="Z17" s="17">
        <v>2</v>
      </c>
      <c r="AA17" s="16">
        <f t="shared" si="13"/>
        <v>4</v>
      </c>
      <c r="AB17" s="55">
        <f t="shared" si="14"/>
        <v>2</v>
      </c>
      <c r="AC17" s="55">
        <v>2</v>
      </c>
      <c r="AD17" s="22">
        <f t="shared" si="15"/>
        <v>0</v>
      </c>
      <c r="AE17" s="57">
        <f t="shared" si="16"/>
        <v>2</v>
      </c>
      <c r="AF17" s="17"/>
      <c r="AG17" s="4"/>
      <c r="AH17" s="4">
        <v>2</v>
      </c>
      <c r="AI17" s="4">
        <v>5</v>
      </c>
      <c r="AJ17" s="4">
        <f t="shared" si="17"/>
        <v>10</v>
      </c>
      <c r="AK17" s="92">
        <f t="shared" si="18"/>
        <v>2</v>
      </c>
    </row>
    <row r="18" spans="1:37" x14ac:dyDescent="0.25">
      <c r="A18" s="61">
        <v>17</v>
      </c>
      <c r="B18" s="65" t="s">
        <v>53</v>
      </c>
      <c r="C18" s="30">
        <v>10455.64</v>
      </c>
      <c r="D18" s="12">
        <v>6539</v>
      </c>
      <c r="E18" s="13">
        <f t="shared" si="0"/>
        <v>0.62540408812851245</v>
      </c>
      <c r="F18" s="31">
        <f t="shared" si="1"/>
        <v>4</v>
      </c>
      <c r="G18" s="39">
        <v>803</v>
      </c>
      <c r="H18" s="13">
        <f t="shared" si="2"/>
        <v>0.1228016516286894</v>
      </c>
      <c r="I18" s="31">
        <f t="shared" si="3"/>
        <v>3</v>
      </c>
      <c r="J18" s="17">
        <v>3648</v>
      </c>
      <c r="K18" s="4">
        <v>2005</v>
      </c>
      <c r="L18" s="4">
        <f t="shared" si="4"/>
        <v>1643</v>
      </c>
      <c r="M18" s="4"/>
      <c r="N18" s="16">
        <v>7018</v>
      </c>
      <c r="O18" s="50">
        <v>433</v>
      </c>
      <c r="P18" s="13">
        <f t="shared" si="5"/>
        <v>6.1698489598176122E-2</v>
      </c>
      <c r="Q18" s="31">
        <f t="shared" si="6"/>
        <v>2</v>
      </c>
      <c r="R18" s="17">
        <v>46</v>
      </c>
      <c r="S18" s="13">
        <f t="shared" si="7"/>
        <v>7.0347147881939139E-3</v>
      </c>
      <c r="T18" s="16">
        <f t="shared" si="8"/>
        <v>4</v>
      </c>
      <c r="U18" s="50">
        <v>17.149999999999999</v>
      </c>
      <c r="V18" s="14">
        <f t="shared" si="9"/>
        <v>2.6227251873375134E-3</v>
      </c>
      <c r="W18" s="31">
        <f t="shared" si="10"/>
        <v>4</v>
      </c>
      <c r="X18" s="24">
        <f t="shared" si="11"/>
        <v>3.25</v>
      </c>
      <c r="Y18" s="55">
        <f t="shared" si="12"/>
        <v>3</v>
      </c>
      <c r="Z18" s="17">
        <v>3</v>
      </c>
      <c r="AA18" s="16">
        <f t="shared" si="13"/>
        <v>9</v>
      </c>
      <c r="AB18" s="55">
        <f t="shared" si="14"/>
        <v>3</v>
      </c>
      <c r="AC18" s="55">
        <v>2</v>
      </c>
      <c r="AD18" s="22">
        <f t="shared" si="15"/>
        <v>1</v>
      </c>
      <c r="AE18" s="66">
        <f t="shared" si="16"/>
        <v>3</v>
      </c>
      <c r="AF18" s="17"/>
      <c r="AG18" s="4"/>
      <c r="AH18" s="4">
        <v>2</v>
      </c>
      <c r="AI18" s="4">
        <v>6</v>
      </c>
      <c r="AJ18" s="4">
        <f t="shared" si="17"/>
        <v>12</v>
      </c>
      <c r="AK18" s="93">
        <f t="shared" si="18"/>
        <v>3</v>
      </c>
    </row>
    <row r="19" spans="1:37" x14ac:dyDescent="0.25">
      <c r="A19" s="61">
        <v>18</v>
      </c>
      <c r="B19" s="65" t="s">
        <v>54</v>
      </c>
      <c r="C19" s="30">
        <v>6666.25</v>
      </c>
      <c r="D19" s="12">
        <v>3972</v>
      </c>
      <c r="E19" s="13">
        <f t="shared" si="0"/>
        <v>0.59583723982748926</v>
      </c>
      <c r="F19" s="31">
        <f t="shared" si="1"/>
        <v>3</v>
      </c>
      <c r="G19" s="39">
        <v>231</v>
      </c>
      <c r="H19" s="13">
        <f t="shared" si="2"/>
        <v>5.8157099697885198E-2</v>
      </c>
      <c r="I19" s="31">
        <f t="shared" si="3"/>
        <v>4</v>
      </c>
      <c r="J19" s="17">
        <v>2043</v>
      </c>
      <c r="K19" s="4">
        <v>1129</v>
      </c>
      <c r="L19" s="4">
        <f t="shared" si="4"/>
        <v>914</v>
      </c>
      <c r="M19" s="4"/>
      <c r="N19" s="16">
        <v>4289</v>
      </c>
      <c r="O19" s="50">
        <v>198</v>
      </c>
      <c r="P19" s="13">
        <f t="shared" si="5"/>
        <v>4.6164607134530196E-2</v>
      </c>
      <c r="Q19" s="31">
        <f t="shared" si="6"/>
        <v>2</v>
      </c>
      <c r="R19" s="17">
        <v>119</v>
      </c>
      <c r="S19" s="13">
        <f t="shared" si="7"/>
        <v>2.9959718026183284E-2</v>
      </c>
      <c r="T19" s="16">
        <f t="shared" si="8"/>
        <v>4</v>
      </c>
      <c r="U19" s="50">
        <v>8.31</v>
      </c>
      <c r="V19" s="14">
        <f t="shared" si="9"/>
        <v>2.0921450151057401E-3</v>
      </c>
      <c r="W19" s="31">
        <f t="shared" si="10"/>
        <v>4</v>
      </c>
      <c r="X19" s="24">
        <f t="shared" si="11"/>
        <v>3.25</v>
      </c>
      <c r="Y19" s="55">
        <f t="shared" si="12"/>
        <v>3</v>
      </c>
      <c r="Z19" s="17">
        <v>3</v>
      </c>
      <c r="AA19" s="16">
        <f t="shared" si="13"/>
        <v>9</v>
      </c>
      <c r="AB19" s="55">
        <f t="shared" si="14"/>
        <v>3</v>
      </c>
      <c r="AC19" s="55">
        <v>1</v>
      </c>
      <c r="AD19" s="22">
        <f t="shared" si="15"/>
        <v>2</v>
      </c>
      <c r="AE19" s="59">
        <f t="shared" si="16"/>
        <v>4</v>
      </c>
      <c r="AF19" s="17"/>
      <c r="AG19" s="4"/>
      <c r="AH19" s="4">
        <v>2</v>
      </c>
      <c r="AI19" s="4">
        <v>6</v>
      </c>
      <c r="AJ19" s="4">
        <f t="shared" si="17"/>
        <v>12</v>
      </c>
      <c r="AK19" s="93">
        <f t="shared" si="18"/>
        <v>3</v>
      </c>
    </row>
    <row r="20" spans="1:37" x14ac:dyDescent="0.25">
      <c r="A20" s="61">
        <v>19</v>
      </c>
      <c r="B20" s="65" t="s">
        <v>55</v>
      </c>
      <c r="C20" s="30">
        <v>12234.14</v>
      </c>
      <c r="D20" s="12">
        <v>10221</v>
      </c>
      <c r="E20" s="13">
        <f t="shared" si="0"/>
        <v>0.83544899764102754</v>
      </c>
      <c r="F20" s="31">
        <f t="shared" si="1"/>
        <v>4</v>
      </c>
      <c r="G20" s="39">
        <v>103</v>
      </c>
      <c r="H20" s="13">
        <f t="shared" si="2"/>
        <v>1.0077291850112514E-2</v>
      </c>
      <c r="I20" s="31">
        <f t="shared" si="3"/>
        <v>4</v>
      </c>
      <c r="J20" s="17">
        <v>2427</v>
      </c>
      <c r="K20" s="4">
        <v>900</v>
      </c>
      <c r="L20" s="4">
        <f t="shared" si="4"/>
        <v>1527</v>
      </c>
      <c r="M20" s="4"/>
      <c r="N20" s="16">
        <v>10618</v>
      </c>
      <c r="O20" s="50">
        <v>269</v>
      </c>
      <c r="P20" s="13">
        <f t="shared" si="5"/>
        <v>2.533433791674515E-2</v>
      </c>
      <c r="Q20" s="31">
        <f t="shared" si="6"/>
        <v>1</v>
      </c>
      <c r="R20" s="17">
        <v>128</v>
      </c>
      <c r="S20" s="13">
        <f t="shared" si="7"/>
        <v>1.252323647392623E-2</v>
      </c>
      <c r="T20" s="16">
        <f t="shared" si="8"/>
        <v>4</v>
      </c>
      <c r="U20" s="50">
        <v>87.39</v>
      </c>
      <c r="V20" s="14">
        <f t="shared" si="9"/>
        <v>8.5500440270032292E-3</v>
      </c>
      <c r="W20" s="31">
        <f t="shared" si="10"/>
        <v>3</v>
      </c>
      <c r="X20" s="24">
        <f t="shared" si="11"/>
        <v>3</v>
      </c>
      <c r="Y20" s="55">
        <f t="shared" si="12"/>
        <v>3</v>
      </c>
      <c r="Z20" s="17">
        <v>4</v>
      </c>
      <c r="AA20" s="16">
        <f t="shared" si="13"/>
        <v>12</v>
      </c>
      <c r="AB20" s="55">
        <f t="shared" si="14"/>
        <v>4</v>
      </c>
      <c r="AC20" s="55">
        <v>2</v>
      </c>
      <c r="AD20" s="22">
        <f t="shared" si="15"/>
        <v>2</v>
      </c>
      <c r="AE20" s="59">
        <f t="shared" si="16"/>
        <v>4</v>
      </c>
      <c r="AF20" s="17"/>
      <c r="AG20" s="4"/>
      <c r="AH20" s="4">
        <v>2</v>
      </c>
      <c r="AI20" s="4">
        <v>7</v>
      </c>
      <c r="AJ20" s="4">
        <f t="shared" si="17"/>
        <v>14</v>
      </c>
      <c r="AK20" s="93">
        <f t="shared" si="18"/>
        <v>3</v>
      </c>
    </row>
    <row r="21" spans="1:37" x14ac:dyDescent="0.25">
      <c r="A21" s="61">
        <v>20</v>
      </c>
      <c r="B21" s="65" t="s">
        <v>56</v>
      </c>
      <c r="C21" s="30">
        <v>5787.57</v>
      </c>
      <c r="D21" s="12">
        <v>2818</v>
      </c>
      <c r="E21" s="13">
        <f t="shared" si="0"/>
        <v>0.48690555794573548</v>
      </c>
      <c r="F21" s="31">
        <f t="shared" si="1"/>
        <v>3</v>
      </c>
      <c r="G21" s="39">
        <v>1360</v>
      </c>
      <c r="H21" s="13">
        <f t="shared" si="2"/>
        <v>0.48261178140525196</v>
      </c>
      <c r="I21" s="31">
        <f t="shared" si="3"/>
        <v>1</v>
      </c>
      <c r="J21" s="17">
        <v>1938</v>
      </c>
      <c r="K21" s="4">
        <v>1497</v>
      </c>
      <c r="L21" s="4">
        <f t="shared" si="4"/>
        <v>441</v>
      </c>
      <c r="M21" s="4"/>
      <c r="N21" s="16">
        <v>3072</v>
      </c>
      <c r="O21" s="50">
        <v>224</v>
      </c>
      <c r="P21" s="13">
        <f t="shared" si="5"/>
        <v>7.2916666666666671E-2</v>
      </c>
      <c r="Q21" s="31">
        <f t="shared" si="6"/>
        <v>3</v>
      </c>
      <c r="R21" s="17">
        <v>30</v>
      </c>
      <c r="S21" s="13">
        <f t="shared" si="7"/>
        <v>1.0645848119233499E-2</v>
      </c>
      <c r="T21" s="16">
        <f t="shared" si="8"/>
        <v>4</v>
      </c>
      <c r="U21" s="50">
        <v>19.510000000000002</v>
      </c>
      <c r="V21" s="14">
        <f t="shared" si="9"/>
        <v>6.9233498935415191E-3</v>
      </c>
      <c r="W21" s="31">
        <f t="shared" si="10"/>
        <v>4</v>
      </c>
      <c r="X21" s="24">
        <f t="shared" si="11"/>
        <v>2.75</v>
      </c>
      <c r="Y21" s="55">
        <f t="shared" si="12"/>
        <v>3</v>
      </c>
      <c r="Z21" s="17">
        <v>3</v>
      </c>
      <c r="AA21" s="16">
        <f t="shared" si="13"/>
        <v>9</v>
      </c>
      <c r="AB21" s="55">
        <f t="shared" si="14"/>
        <v>3</v>
      </c>
      <c r="AC21" s="55">
        <v>1</v>
      </c>
      <c r="AD21" s="22">
        <f t="shared" si="15"/>
        <v>2</v>
      </c>
      <c r="AE21" s="59">
        <f t="shared" si="16"/>
        <v>4</v>
      </c>
      <c r="AF21" s="17"/>
      <c r="AG21" s="4"/>
      <c r="AH21" s="4">
        <v>2</v>
      </c>
      <c r="AI21" s="4">
        <v>6</v>
      </c>
      <c r="AJ21" s="4">
        <f t="shared" si="17"/>
        <v>12</v>
      </c>
      <c r="AK21" s="93">
        <f t="shared" si="18"/>
        <v>3</v>
      </c>
    </row>
    <row r="22" spans="1:37" x14ac:dyDescent="0.25">
      <c r="A22" s="61">
        <v>21</v>
      </c>
      <c r="B22" s="65" t="s">
        <v>57</v>
      </c>
      <c r="C22" s="30">
        <v>11054.75</v>
      </c>
      <c r="D22" s="12">
        <v>6014</v>
      </c>
      <c r="E22" s="13">
        <f t="shared" si="0"/>
        <v>0.5440195391121464</v>
      </c>
      <c r="F22" s="31">
        <f t="shared" si="1"/>
        <v>3</v>
      </c>
      <c r="G22" s="39">
        <v>576</v>
      </c>
      <c r="H22" s="13">
        <f t="shared" si="2"/>
        <v>9.5776521449950122E-2</v>
      </c>
      <c r="I22" s="31">
        <f t="shared" si="3"/>
        <v>4</v>
      </c>
      <c r="J22" s="17">
        <v>2568</v>
      </c>
      <c r="K22" s="4">
        <v>1767</v>
      </c>
      <c r="L22" s="4">
        <f t="shared" si="4"/>
        <v>801</v>
      </c>
      <c r="M22" s="4"/>
      <c r="N22" s="16">
        <v>6398</v>
      </c>
      <c r="O22" s="50">
        <v>153</v>
      </c>
      <c r="P22" s="13">
        <f t="shared" si="5"/>
        <v>2.3913723038449516E-2</v>
      </c>
      <c r="Q22" s="31">
        <f t="shared" si="6"/>
        <v>1</v>
      </c>
      <c r="R22" s="17">
        <v>231</v>
      </c>
      <c r="S22" s="13">
        <f t="shared" si="7"/>
        <v>3.8410375789823745E-2</v>
      </c>
      <c r="T22" s="16">
        <f t="shared" si="8"/>
        <v>3</v>
      </c>
      <c r="U22" s="50">
        <v>116.42</v>
      </c>
      <c r="V22" s="14">
        <f t="shared" si="9"/>
        <v>1.9358164283338877E-2</v>
      </c>
      <c r="W22" s="31">
        <f t="shared" si="10"/>
        <v>2</v>
      </c>
      <c r="X22" s="24">
        <f t="shared" si="11"/>
        <v>2.5</v>
      </c>
      <c r="Y22" s="55">
        <f t="shared" si="12"/>
        <v>3</v>
      </c>
      <c r="Z22" s="17">
        <v>2</v>
      </c>
      <c r="AA22" s="16">
        <f t="shared" si="13"/>
        <v>6</v>
      </c>
      <c r="AB22" s="55">
        <f t="shared" si="14"/>
        <v>3</v>
      </c>
      <c r="AC22" s="55">
        <v>1</v>
      </c>
      <c r="AD22" s="22">
        <f t="shared" si="15"/>
        <v>2</v>
      </c>
      <c r="AE22" s="59">
        <f t="shared" si="16"/>
        <v>4</v>
      </c>
      <c r="AF22" s="17"/>
      <c r="AG22" s="4"/>
      <c r="AH22" s="4">
        <v>2</v>
      </c>
      <c r="AI22" s="4">
        <v>5</v>
      </c>
      <c r="AJ22" s="4">
        <f t="shared" si="17"/>
        <v>10</v>
      </c>
      <c r="AK22" s="92">
        <f t="shared" si="18"/>
        <v>2</v>
      </c>
    </row>
    <row r="23" spans="1:37" x14ac:dyDescent="0.25">
      <c r="A23" s="61">
        <v>22</v>
      </c>
      <c r="B23" s="65" t="s">
        <v>58</v>
      </c>
      <c r="C23" s="30">
        <v>10929.79</v>
      </c>
      <c r="D23" s="12">
        <v>3899</v>
      </c>
      <c r="E23" s="13">
        <f t="shared" si="0"/>
        <v>0.35673146510591691</v>
      </c>
      <c r="F23" s="31">
        <f t="shared" si="1"/>
        <v>2</v>
      </c>
      <c r="G23" s="39">
        <v>1118</v>
      </c>
      <c r="H23" s="13">
        <f t="shared" si="2"/>
        <v>0.28674018979225441</v>
      </c>
      <c r="I23" s="31">
        <f t="shared" si="3"/>
        <v>2</v>
      </c>
      <c r="J23" s="17">
        <v>3476</v>
      </c>
      <c r="K23" s="4">
        <v>1687</v>
      </c>
      <c r="L23" s="4">
        <f t="shared" si="4"/>
        <v>1789</v>
      </c>
      <c r="M23" s="4"/>
      <c r="N23" s="16">
        <v>4312</v>
      </c>
      <c r="O23" s="50">
        <v>34</v>
      </c>
      <c r="P23" s="13">
        <f t="shared" si="5"/>
        <v>7.8849721706864568E-3</v>
      </c>
      <c r="Q23" s="31">
        <f t="shared" si="6"/>
        <v>1</v>
      </c>
      <c r="R23" s="17">
        <v>379</v>
      </c>
      <c r="S23" s="13">
        <f t="shared" si="7"/>
        <v>9.7204411387535272E-2</v>
      </c>
      <c r="T23" s="16">
        <f t="shared" si="8"/>
        <v>2</v>
      </c>
      <c r="U23" s="50">
        <v>45.89</v>
      </c>
      <c r="V23" s="14">
        <f t="shared" si="9"/>
        <v>1.1769684534496025E-2</v>
      </c>
      <c r="W23" s="31">
        <f t="shared" si="10"/>
        <v>3</v>
      </c>
      <c r="X23" s="24">
        <f t="shared" si="11"/>
        <v>2</v>
      </c>
      <c r="Y23" s="55">
        <f t="shared" si="12"/>
        <v>2</v>
      </c>
      <c r="Z23" s="17">
        <v>3</v>
      </c>
      <c r="AA23" s="16">
        <f t="shared" si="13"/>
        <v>6</v>
      </c>
      <c r="AB23" s="55">
        <f t="shared" si="14"/>
        <v>3</v>
      </c>
      <c r="AC23" s="55">
        <v>2</v>
      </c>
      <c r="AD23" s="22">
        <f t="shared" si="15"/>
        <v>1</v>
      </c>
      <c r="AE23" s="66">
        <f t="shared" si="16"/>
        <v>3</v>
      </c>
      <c r="AF23" s="17"/>
      <c r="AG23" s="4"/>
      <c r="AH23" s="4">
        <v>2</v>
      </c>
      <c r="AI23" s="4">
        <v>7</v>
      </c>
      <c r="AJ23" s="4">
        <f t="shared" si="17"/>
        <v>14</v>
      </c>
      <c r="AK23" s="93">
        <f t="shared" si="18"/>
        <v>3</v>
      </c>
    </row>
    <row r="24" spans="1:37" x14ac:dyDescent="0.25">
      <c r="A24" s="61">
        <v>23</v>
      </c>
      <c r="B24" s="65" t="s">
        <v>59</v>
      </c>
      <c r="C24" s="30">
        <v>8797.7000000000007</v>
      </c>
      <c r="D24" s="12">
        <v>3859</v>
      </c>
      <c r="E24" s="13">
        <f t="shared" si="0"/>
        <v>0.43863737113109103</v>
      </c>
      <c r="F24" s="31">
        <f t="shared" si="1"/>
        <v>3</v>
      </c>
      <c r="G24" s="39">
        <v>1320</v>
      </c>
      <c r="H24" s="13">
        <f t="shared" si="2"/>
        <v>0.34205752785695775</v>
      </c>
      <c r="I24" s="31">
        <f t="shared" si="3"/>
        <v>2</v>
      </c>
      <c r="J24" s="17">
        <v>3328</v>
      </c>
      <c r="K24" s="4">
        <v>2154</v>
      </c>
      <c r="L24" s="4">
        <f t="shared" si="4"/>
        <v>1174</v>
      </c>
      <c r="M24" s="4"/>
      <c r="N24" s="16">
        <v>4291</v>
      </c>
      <c r="O24" s="50">
        <v>286</v>
      </c>
      <c r="P24" s="13">
        <f t="shared" si="5"/>
        <v>6.6651130272663714E-2</v>
      </c>
      <c r="Q24" s="31">
        <f t="shared" si="6"/>
        <v>2</v>
      </c>
      <c r="R24" s="17">
        <v>146</v>
      </c>
      <c r="S24" s="13">
        <f t="shared" si="7"/>
        <v>3.7833635656905937E-2</v>
      </c>
      <c r="T24" s="16">
        <f t="shared" si="8"/>
        <v>3</v>
      </c>
      <c r="U24" s="50">
        <v>23.9</v>
      </c>
      <c r="V24" s="14">
        <f t="shared" si="9"/>
        <v>6.1933143301373412E-3</v>
      </c>
      <c r="W24" s="31">
        <f t="shared" si="10"/>
        <v>4</v>
      </c>
      <c r="X24" s="24">
        <f t="shared" si="11"/>
        <v>2.75</v>
      </c>
      <c r="Y24" s="55">
        <f t="shared" si="12"/>
        <v>3</v>
      </c>
      <c r="Z24" s="17">
        <v>3</v>
      </c>
      <c r="AA24" s="16">
        <f t="shared" si="13"/>
        <v>9</v>
      </c>
      <c r="AB24" s="55">
        <f t="shared" si="14"/>
        <v>3</v>
      </c>
      <c r="AC24" s="55">
        <v>1</v>
      </c>
      <c r="AD24" s="22">
        <f t="shared" si="15"/>
        <v>2</v>
      </c>
      <c r="AE24" s="59">
        <f t="shared" si="16"/>
        <v>4</v>
      </c>
      <c r="AF24" s="17"/>
      <c r="AG24" s="4"/>
      <c r="AH24" s="4">
        <v>2</v>
      </c>
      <c r="AI24" s="4">
        <v>7</v>
      </c>
      <c r="AJ24" s="4">
        <f t="shared" si="17"/>
        <v>14</v>
      </c>
      <c r="AK24" s="93">
        <f t="shared" si="18"/>
        <v>3</v>
      </c>
    </row>
    <row r="25" spans="1:37" x14ac:dyDescent="0.25">
      <c r="A25" s="61">
        <v>24</v>
      </c>
      <c r="B25" s="65" t="s">
        <v>60</v>
      </c>
      <c r="C25" s="30">
        <v>8600.08</v>
      </c>
      <c r="D25" s="12">
        <v>4281</v>
      </c>
      <c r="E25" s="13">
        <f t="shared" si="0"/>
        <v>0.49778606710635248</v>
      </c>
      <c r="F25" s="31">
        <f t="shared" si="1"/>
        <v>3</v>
      </c>
      <c r="G25" s="39">
        <v>150</v>
      </c>
      <c r="H25" s="13">
        <f t="shared" si="2"/>
        <v>3.5038542396636299E-2</v>
      </c>
      <c r="I25" s="31">
        <f t="shared" si="3"/>
        <v>4</v>
      </c>
      <c r="J25" s="17">
        <v>3799</v>
      </c>
      <c r="K25" s="4">
        <v>3195</v>
      </c>
      <c r="L25" s="4">
        <f t="shared" si="4"/>
        <v>604</v>
      </c>
      <c r="M25" s="4"/>
      <c r="N25" s="16">
        <v>4761</v>
      </c>
      <c r="O25" s="50">
        <v>252</v>
      </c>
      <c r="P25" s="13">
        <f t="shared" si="5"/>
        <v>5.2930056710775046E-2</v>
      </c>
      <c r="Q25" s="31">
        <f t="shared" si="6"/>
        <v>2</v>
      </c>
      <c r="R25" s="17">
        <v>228</v>
      </c>
      <c r="S25" s="13">
        <f t="shared" si="7"/>
        <v>5.3258584442887176E-2</v>
      </c>
      <c r="T25" s="16">
        <f t="shared" si="8"/>
        <v>2</v>
      </c>
      <c r="U25" s="50">
        <v>100.55</v>
      </c>
      <c r="V25" s="14">
        <f t="shared" si="9"/>
        <v>2.3487502919878531E-2</v>
      </c>
      <c r="W25" s="31">
        <f t="shared" si="10"/>
        <v>2</v>
      </c>
      <c r="X25" s="24">
        <f t="shared" si="11"/>
        <v>2.75</v>
      </c>
      <c r="Y25" s="55">
        <f t="shared" si="12"/>
        <v>3</v>
      </c>
      <c r="Z25" s="17">
        <v>4</v>
      </c>
      <c r="AA25" s="16">
        <f t="shared" si="13"/>
        <v>12</v>
      </c>
      <c r="AB25" s="55">
        <f t="shared" si="14"/>
        <v>4</v>
      </c>
      <c r="AC25" s="55">
        <v>2</v>
      </c>
      <c r="AD25" s="22">
        <f t="shared" si="15"/>
        <v>2</v>
      </c>
      <c r="AE25" s="59">
        <f t="shared" si="16"/>
        <v>4</v>
      </c>
      <c r="AF25" s="17"/>
      <c r="AG25" s="4"/>
      <c r="AH25" s="4">
        <v>2</v>
      </c>
      <c r="AI25" s="4">
        <v>7</v>
      </c>
      <c r="AJ25" s="4">
        <f t="shared" si="17"/>
        <v>14</v>
      </c>
      <c r="AK25" s="93">
        <f t="shared" si="18"/>
        <v>3</v>
      </c>
    </row>
    <row r="26" spans="1:37" x14ac:dyDescent="0.25">
      <c r="A26" s="61">
        <v>25</v>
      </c>
      <c r="B26" s="65" t="s">
        <v>61</v>
      </c>
      <c r="C26" s="30">
        <v>3738.95</v>
      </c>
      <c r="D26" s="12">
        <v>686</v>
      </c>
      <c r="E26" s="13">
        <f t="shared" si="0"/>
        <v>0.1834739699648297</v>
      </c>
      <c r="F26" s="31">
        <f t="shared" si="1"/>
        <v>2</v>
      </c>
      <c r="G26" s="39">
        <v>285</v>
      </c>
      <c r="H26" s="13">
        <f t="shared" si="2"/>
        <v>0.41545189504373176</v>
      </c>
      <c r="I26" s="31">
        <f t="shared" si="3"/>
        <v>1</v>
      </c>
      <c r="J26" s="17">
        <v>857</v>
      </c>
      <c r="K26" s="4">
        <v>475</v>
      </c>
      <c r="L26" s="4">
        <f t="shared" si="4"/>
        <v>382</v>
      </c>
      <c r="M26" s="4"/>
      <c r="N26" s="16">
        <v>780</v>
      </c>
      <c r="O26" s="50">
        <v>8</v>
      </c>
      <c r="P26" s="13">
        <f t="shared" si="5"/>
        <v>1.0256410256410256E-2</v>
      </c>
      <c r="Q26" s="31">
        <f t="shared" si="6"/>
        <v>1</v>
      </c>
      <c r="R26" s="17">
        <v>86</v>
      </c>
      <c r="S26" s="13">
        <f t="shared" si="7"/>
        <v>0.12536443148688048</v>
      </c>
      <c r="T26" s="16">
        <f t="shared" si="8"/>
        <v>2</v>
      </c>
      <c r="U26" s="50">
        <v>36.369999999999997</v>
      </c>
      <c r="V26" s="14">
        <f t="shared" si="9"/>
        <v>5.3017492711370261E-2</v>
      </c>
      <c r="W26" s="31">
        <f t="shared" si="10"/>
        <v>1</v>
      </c>
      <c r="X26" s="24">
        <f t="shared" si="11"/>
        <v>1.25</v>
      </c>
      <c r="Y26" s="55">
        <f t="shared" si="12"/>
        <v>1</v>
      </c>
      <c r="Z26" s="17">
        <v>1</v>
      </c>
      <c r="AA26" s="16">
        <f t="shared" si="13"/>
        <v>1</v>
      </c>
      <c r="AB26" s="55">
        <f t="shared" si="14"/>
        <v>1</v>
      </c>
      <c r="AC26" s="55">
        <v>2</v>
      </c>
      <c r="AD26" s="22">
        <f t="shared" si="15"/>
        <v>-1</v>
      </c>
      <c r="AE26" s="57">
        <f>IF(AD26&lt;-1,1,IF(AD26&lt;1,2,IF(AD26=1,3,4)))</f>
        <v>2</v>
      </c>
      <c r="AF26" s="17"/>
      <c r="AG26" s="4"/>
      <c r="AH26" s="4">
        <v>2</v>
      </c>
      <c r="AI26" s="4">
        <v>5</v>
      </c>
      <c r="AJ26" s="4">
        <f t="shared" si="17"/>
        <v>10</v>
      </c>
      <c r="AK26" s="92">
        <f t="shared" si="18"/>
        <v>2</v>
      </c>
    </row>
    <row r="27" spans="1:37" ht="14.4" thickBot="1" x14ac:dyDescent="0.3">
      <c r="A27" s="63">
        <v>26</v>
      </c>
      <c r="B27" s="80" t="s">
        <v>62</v>
      </c>
      <c r="C27" s="32">
        <v>8155.45</v>
      </c>
      <c r="D27" s="33">
        <v>4298</v>
      </c>
      <c r="E27" s="34">
        <f t="shared" si="0"/>
        <v>0.52700954576387571</v>
      </c>
      <c r="F27" s="35">
        <f t="shared" si="1"/>
        <v>3</v>
      </c>
      <c r="G27" s="41">
        <v>1158</v>
      </c>
      <c r="H27" s="34">
        <f t="shared" si="2"/>
        <v>0.26942764076314563</v>
      </c>
      <c r="I27" s="35">
        <f t="shared" si="3"/>
        <v>2</v>
      </c>
      <c r="J27" s="17">
        <v>3065</v>
      </c>
      <c r="K27" s="4">
        <v>2163</v>
      </c>
      <c r="L27" s="4">
        <f t="shared" si="4"/>
        <v>902</v>
      </c>
      <c r="M27" s="4"/>
      <c r="N27" s="16">
        <v>4631</v>
      </c>
      <c r="O27" s="51">
        <v>17</v>
      </c>
      <c r="P27" s="34">
        <f t="shared" si="5"/>
        <v>3.6709134096307495E-3</v>
      </c>
      <c r="Q27" s="35">
        <f t="shared" si="6"/>
        <v>1</v>
      </c>
      <c r="R27" s="17">
        <v>316</v>
      </c>
      <c r="S27" s="13">
        <f t="shared" si="7"/>
        <v>7.352256863657515E-2</v>
      </c>
      <c r="T27" s="16">
        <f t="shared" si="8"/>
        <v>2</v>
      </c>
      <c r="U27" s="51">
        <v>31.3</v>
      </c>
      <c r="V27" s="53">
        <f t="shared" si="9"/>
        <v>7.2824569567240581E-3</v>
      </c>
      <c r="W27" s="35">
        <f t="shared" si="10"/>
        <v>3</v>
      </c>
      <c r="X27" s="24">
        <f t="shared" si="11"/>
        <v>2.25</v>
      </c>
      <c r="Y27" s="56">
        <f t="shared" si="12"/>
        <v>2</v>
      </c>
      <c r="Z27" s="17">
        <v>2</v>
      </c>
      <c r="AA27" s="16">
        <f t="shared" si="13"/>
        <v>4</v>
      </c>
      <c r="AB27" s="56">
        <f t="shared" si="14"/>
        <v>2</v>
      </c>
      <c r="AC27" s="56">
        <v>1</v>
      </c>
      <c r="AD27" s="22">
        <f t="shared" si="15"/>
        <v>1</v>
      </c>
      <c r="AE27" s="67">
        <f>IF(AD27&lt;0,1,IF(AD27&lt;1,2,IF(AD27=1,3,4)))</f>
        <v>3</v>
      </c>
      <c r="AF27" s="17"/>
      <c r="AG27" s="4"/>
      <c r="AH27" s="4">
        <v>2</v>
      </c>
      <c r="AI27" s="4">
        <v>5</v>
      </c>
      <c r="AJ27" s="4">
        <f t="shared" si="17"/>
        <v>10</v>
      </c>
      <c r="AK27" s="92">
        <f t="shared" si="18"/>
        <v>2</v>
      </c>
    </row>
    <row r="28" spans="1:37" x14ac:dyDescent="0.25">
      <c r="P28" s="3"/>
    </row>
  </sheetData>
  <sortState xmlns:xlrd2="http://schemas.microsoft.com/office/spreadsheetml/2017/richdata2" ref="A2:AK27">
    <sortCondition ref="A2:A27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2D9-D3D6-43C1-9402-7D297F508D42}">
  <dimension ref="A1:AJ29"/>
  <sheetViews>
    <sheetView topLeftCell="N1" zoomScale="70" zoomScaleNormal="70" workbookViewId="0">
      <selection activeCell="W31" sqref="W31"/>
    </sheetView>
  </sheetViews>
  <sheetFormatPr defaultColWidth="13.59765625" defaultRowHeight="13.8" x14ac:dyDescent="0.25"/>
  <cols>
    <col min="1" max="1" width="4.59765625" customWidth="1"/>
    <col min="2" max="2" width="22" customWidth="1"/>
    <col min="3" max="3" width="34.19921875" bestFit="1" customWidth="1"/>
    <col min="4" max="4" width="14.3984375" style="2" customWidth="1"/>
    <col min="5" max="5" width="13.59765625" style="6" customWidth="1"/>
    <col min="6" max="6" width="18.59765625" style="1" customWidth="1"/>
    <col min="7" max="7" width="11.8984375" customWidth="1"/>
    <col min="8" max="8" width="18.8984375" style="7" customWidth="1"/>
    <col min="9" max="9" width="15.69921875" customWidth="1"/>
    <col min="10" max="10" width="16.8984375" customWidth="1"/>
    <col min="11" max="11" width="14.59765625" customWidth="1"/>
    <col min="12" max="12" width="16.8984375" customWidth="1"/>
    <col min="13" max="13" width="15.59765625" style="2" customWidth="1"/>
    <col min="14" max="14" width="19" customWidth="1"/>
    <col min="15" max="15" width="16.3984375" style="2" customWidth="1"/>
    <col min="16" max="16" width="10.3984375" hidden="1" customWidth="1"/>
    <col min="17" max="17" width="14.3984375" customWidth="1"/>
    <col min="18" max="18" width="18.8984375" style="7" customWidth="1"/>
    <col min="19" max="19" width="15.8984375" style="1" customWidth="1"/>
    <col min="20" max="20" width="15.5" customWidth="1"/>
    <col min="21" max="21" width="14.19921875" style="8" customWidth="1"/>
    <col min="22" max="22" width="15.3984375" customWidth="1"/>
    <col min="24" max="24" width="15.3984375" customWidth="1"/>
    <col min="25" max="25" width="14" customWidth="1"/>
    <col min="26" max="26" width="7.59765625" customWidth="1"/>
    <col min="31" max="32" width="0" hidden="1" customWidth="1"/>
    <col min="33" max="33" width="15.3984375" customWidth="1"/>
  </cols>
  <sheetData>
    <row r="1" spans="1:36" ht="124.2" x14ac:dyDescent="0.25">
      <c r="A1" s="26" t="s">
        <v>0</v>
      </c>
      <c r="B1" s="27" t="s">
        <v>1</v>
      </c>
      <c r="C1" s="26" t="s">
        <v>2</v>
      </c>
      <c r="D1" s="28" t="s">
        <v>3</v>
      </c>
      <c r="E1" s="29" t="s">
        <v>4</v>
      </c>
      <c r="F1" s="27" t="s">
        <v>5</v>
      </c>
      <c r="G1" s="36" t="s">
        <v>6</v>
      </c>
      <c r="H1" s="37" t="s">
        <v>7</v>
      </c>
      <c r="I1" s="38" t="s">
        <v>8</v>
      </c>
      <c r="J1" s="42" t="s">
        <v>63</v>
      </c>
      <c r="K1" s="43" t="s">
        <v>64</v>
      </c>
      <c r="L1" s="43" t="s">
        <v>65</v>
      </c>
      <c r="M1" s="28" t="s">
        <v>66</v>
      </c>
      <c r="N1" s="43" t="s">
        <v>67</v>
      </c>
      <c r="O1" s="44" t="s">
        <v>68</v>
      </c>
      <c r="P1" s="49" t="s">
        <v>12</v>
      </c>
      <c r="Q1" s="26" t="s">
        <v>69</v>
      </c>
      <c r="R1" s="28" t="s">
        <v>70</v>
      </c>
      <c r="S1" s="27" t="s">
        <v>71</v>
      </c>
      <c r="T1" s="26" t="s">
        <v>19</v>
      </c>
      <c r="U1" s="52" t="s">
        <v>72</v>
      </c>
      <c r="V1" s="27" t="s">
        <v>73</v>
      </c>
      <c r="W1" s="21" t="s">
        <v>21</v>
      </c>
      <c r="X1" s="54" t="s">
        <v>22</v>
      </c>
      <c r="Y1" s="20" t="s">
        <v>23</v>
      </c>
      <c r="Z1" s="18" t="s">
        <v>24</v>
      </c>
      <c r="AA1" s="54" t="s">
        <v>25</v>
      </c>
      <c r="AB1" s="54" t="s">
        <v>26</v>
      </c>
      <c r="AC1" s="21" t="s">
        <v>27</v>
      </c>
      <c r="AD1" s="54" t="s">
        <v>28</v>
      </c>
      <c r="AE1" s="20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</row>
    <row r="2" spans="1:36" x14ac:dyDescent="0.25">
      <c r="A2" s="61">
        <v>1</v>
      </c>
      <c r="B2" s="62" t="s">
        <v>35</v>
      </c>
      <c r="C2" s="30">
        <v>24016.080000000002</v>
      </c>
      <c r="D2" s="12">
        <v>14074</v>
      </c>
      <c r="E2" s="13">
        <f t="shared" ref="E2:E27" si="0">D2/C2</f>
        <v>0.58602403056618724</v>
      </c>
      <c r="F2" s="31">
        <f t="shared" ref="F2:F27" si="1">IF(E2&lt;10%,1,IF(E2&lt;40%,2,IF(E2&lt;60%,3,4)))</f>
        <v>3</v>
      </c>
      <c r="G2" s="39">
        <v>666</v>
      </c>
      <c r="H2" s="13">
        <f t="shared" ref="H2:H27" si="2">G2/D2</f>
        <v>4.7321301691061531E-2</v>
      </c>
      <c r="I2" s="31">
        <f t="shared" ref="I2:I27" si="3">IF(H2&lt;10%,4,IF(H2&lt;20%,3,IF(H2&lt;40%,2,1)))</f>
        <v>4</v>
      </c>
      <c r="J2" s="45">
        <v>56.520917029099429</v>
      </c>
      <c r="K2" s="15">
        <v>20.43146279723582</v>
      </c>
      <c r="L2" s="15">
        <v>16.99692166037924</v>
      </c>
      <c r="M2" s="15">
        <v>6.0506985132855124</v>
      </c>
      <c r="N2" s="25">
        <f t="shared" ref="N2:N27" si="4">((K2*0.2)+(L2*0.3)+(M2*0.5))/3</f>
        <v>4.0702394380678975</v>
      </c>
      <c r="O2" s="31">
        <f t="shared" ref="O2:O27" si="5">IF(N2&gt;6,4,IF(N2&gt;4,3,IF(N2&gt;3,2,1)))</f>
        <v>3</v>
      </c>
      <c r="P2" s="22">
        <v>15278</v>
      </c>
      <c r="Q2" s="50">
        <v>989</v>
      </c>
      <c r="R2" s="13">
        <f t="shared" ref="R2:R27" si="6">Q2/P2</f>
        <v>6.4733603874852733E-2</v>
      </c>
      <c r="S2" s="31">
        <f t="shared" ref="S2:S27" si="7">IF(R2&lt;3%,1,IF(R2&lt;7%,2,IF(R2&lt;20%,3,4)))</f>
        <v>2</v>
      </c>
      <c r="T2" s="50">
        <v>17.829999999999998</v>
      </c>
      <c r="U2" s="14">
        <f t="shared" ref="U2:U27" si="8">T2/D2</f>
        <v>1.2668750888162569E-3</v>
      </c>
      <c r="V2" s="31">
        <f t="shared" ref="V2:V27" si="9">IF(U2&lt;0.7%,4,IF(U2&lt;1.5%,3,IF(U2&lt;3%,2,1)))</f>
        <v>4</v>
      </c>
      <c r="W2" s="24">
        <f t="shared" ref="W2:W27" si="10">(F2+I2+S2+O2+V2)/5</f>
        <v>3.2</v>
      </c>
      <c r="X2" s="55">
        <f t="shared" ref="X2:X27" si="11">IF(W2&lt;1.5,1,IF(W2&lt;2.5,2,IF(W2&lt;3.5,3,4)))</f>
        <v>3</v>
      </c>
      <c r="Y2" s="17">
        <v>2</v>
      </c>
      <c r="Z2" s="16">
        <f t="shared" ref="Z2:Z27" si="12">Y2*X2</f>
        <v>6</v>
      </c>
      <c r="AA2" s="55">
        <f t="shared" ref="AA2:AA27" si="13">IF(Z2&lt;3,1,IF(Z2&lt;5,2,IF(Z2&lt;12,3,4)))</f>
        <v>3</v>
      </c>
      <c r="AB2" s="55">
        <v>1</v>
      </c>
      <c r="AC2" s="22">
        <f>AA2-AB2</f>
        <v>2</v>
      </c>
      <c r="AD2" s="59">
        <f t="shared" ref="AD2:AD27" si="14">IF(AC2&lt;-1,1,IF(AC2&lt;1,2,IF(AC2=1,3,4)))</f>
        <v>4</v>
      </c>
      <c r="AE2" s="17"/>
      <c r="AF2" s="4"/>
      <c r="AG2" s="4">
        <v>2</v>
      </c>
      <c r="AH2" s="4">
        <v>5</v>
      </c>
      <c r="AI2" s="4">
        <f>AG2*AH2</f>
        <v>10</v>
      </c>
      <c r="AJ2" s="92">
        <f>IF(AI2&lt;6,1,IF(AI2&lt;12,2,IF(AI2&lt;18,3,4)))</f>
        <v>2</v>
      </c>
    </row>
    <row r="3" spans="1:36" x14ac:dyDescent="0.25">
      <c r="A3" s="61">
        <v>2</v>
      </c>
      <c r="B3" s="62" t="s">
        <v>36</v>
      </c>
      <c r="C3" s="30">
        <v>3218.24</v>
      </c>
      <c r="D3" s="12">
        <v>1223</v>
      </c>
      <c r="E3" s="13">
        <f t="shared" si="0"/>
        <v>0.38002137814457593</v>
      </c>
      <c r="F3" s="31">
        <f t="shared" si="1"/>
        <v>2</v>
      </c>
      <c r="G3" s="39">
        <v>418</v>
      </c>
      <c r="H3" s="13">
        <f t="shared" si="2"/>
        <v>0.34178250204415372</v>
      </c>
      <c r="I3" s="31">
        <f t="shared" si="3"/>
        <v>2</v>
      </c>
      <c r="J3" s="45">
        <v>18.148005875005406</v>
      </c>
      <c r="K3" s="15">
        <v>21.088828992410726</v>
      </c>
      <c r="L3" s="15">
        <v>39.182039867369923</v>
      </c>
      <c r="M3" s="15">
        <v>21.581125265213931</v>
      </c>
      <c r="N3" s="25">
        <f t="shared" si="4"/>
        <v>8.920980130433362</v>
      </c>
      <c r="O3" s="31">
        <f t="shared" si="5"/>
        <v>4</v>
      </c>
      <c r="P3" s="22">
        <v>1382</v>
      </c>
      <c r="Q3" s="50">
        <v>3</v>
      </c>
      <c r="R3" s="13">
        <f t="shared" si="6"/>
        <v>2.1707670043415342E-3</v>
      </c>
      <c r="S3" s="31">
        <f t="shared" si="7"/>
        <v>1</v>
      </c>
      <c r="T3" s="50">
        <v>92.03</v>
      </c>
      <c r="U3" s="14">
        <f t="shared" si="8"/>
        <v>7.5249386753883887E-2</v>
      </c>
      <c r="V3" s="31">
        <f t="shared" si="9"/>
        <v>1</v>
      </c>
      <c r="W3" s="24">
        <f t="shared" si="10"/>
        <v>2</v>
      </c>
      <c r="X3" s="55">
        <f t="shared" si="11"/>
        <v>2</v>
      </c>
      <c r="Y3" s="17">
        <v>2</v>
      </c>
      <c r="Z3" s="16">
        <f t="shared" si="12"/>
        <v>4</v>
      </c>
      <c r="AA3" s="55">
        <f t="shared" si="13"/>
        <v>2</v>
      </c>
      <c r="AB3" s="55">
        <v>1</v>
      </c>
      <c r="AC3" s="22">
        <f>AA3-AB3</f>
        <v>1</v>
      </c>
      <c r="AD3" s="58">
        <f t="shared" si="14"/>
        <v>3</v>
      </c>
      <c r="AE3" s="17"/>
      <c r="AF3" s="4"/>
      <c r="AG3" s="4">
        <v>2</v>
      </c>
      <c r="AH3" s="4">
        <v>5</v>
      </c>
      <c r="AI3" s="4">
        <f t="shared" ref="AI3:AI27" si="15">AG3*AH3</f>
        <v>10</v>
      </c>
      <c r="AJ3" s="92">
        <f t="shared" ref="AJ3:AJ27" si="16">IF(AI3&lt;6,1,IF(AI3&lt;12,2,IF(AI3&lt;18,3,4)))</f>
        <v>2</v>
      </c>
    </row>
    <row r="4" spans="1:36" x14ac:dyDescent="0.25">
      <c r="A4" s="81">
        <v>3</v>
      </c>
      <c r="B4" s="82" t="s">
        <v>37</v>
      </c>
      <c r="C4" s="30" t="s">
        <v>79</v>
      </c>
      <c r="D4" s="12"/>
      <c r="E4" s="13"/>
      <c r="F4" s="31"/>
      <c r="G4" s="40"/>
      <c r="H4" s="13"/>
      <c r="I4" s="31"/>
      <c r="J4" s="45"/>
      <c r="K4" s="15"/>
      <c r="L4" s="15"/>
      <c r="M4" s="15"/>
      <c r="N4" s="25"/>
      <c r="O4" s="31"/>
      <c r="P4" s="22"/>
      <c r="Q4" s="50"/>
      <c r="R4" s="13"/>
      <c r="S4" s="31"/>
      <c r="T4" s="50"/>
      <c r="U4" s="14"/>
      <c r="V4" s="31"/>
      <c r="W4" s="24"/>
      <c r="X4" s="55"/>
      <c r="Y4" s="17"/>
      <c r="Z4" s="16"/>
      <c r="AA4" s="55"/>
      <c r="AB4" s="55"/>
      <c r="AC4" s="22"/>
      <c r="AD4" s="55"/>
      <c r="AE4" s="17"/>
      <c r="AF4" s="4"/>
      <c r="AG4" s="4"/>
      <c r="AH4" s="4"/>
      <c r="AI4" s="4"/>
      <c r="AJ4" s="94"/>
    </row>
    <row r="5" spans="1:36" x14ac:dyDescent="0.25">
      <c r="A5" s="61">
        <v>4</v>
      </c>
      <c r="B5" s="62" t="s">
        <v>38</v>
      </c>
      <c r="C5" s="30">
        <v>2072.1999999999998</v>
      </c>
      <c r="D5" s="12">
        <v>691</v>
      </c>
      <c r="E5" s="13">
        <f t="shared" si="0"/>
        <v>0.33346202104044015</v>
      </c>
      <c r="F5" s="31">
        <f t="shared" si="1"/>
        <v>2</v>
      </c>
      <c r="G5" s="39">
        <v>112</v>
      </c>
      <c r="H5" s="13">
        <f t="shared" si="2"/>
        <v>0.16208393632416787</v>
      </c>
      <c r="I5" s="31">
        <f t="shared" si="3"/>
        <v>3</v>
      </c>
      <c r="J5" s="45">
        <v>33.640545457019591</v>
      </c>
      <c r="K5" s="15">
        <v>12.188733293938377</v>
      </c>
      <c r="L5" s="15">
        <v>28.055905320084968</v>
      </c>
      <c r="M5" s="15">
        <v>26.114815928957054</v>
      </c>
      <c r="N5" s="25">
        <f t="shared" si="4"/>
        <v>7.9706420730972312</v>
      </c>
      <c r="O5" s="31">
        <f t="shared" si="5"/>
        <v>4</v>
      </c>
      <c r="P5" s="22">
        <v>818</v>
      </c>
      <c r="Q5" s="50">
        <v>2</v>
      </c>
      <c r="R5" s="13">
        <f t="shared" si="6"/>
        <v>2.4449877750611247E-3</v>
      </c>
      <c r="S5" s="31">
        <f t="shared" si="7"/>
        <v>1</v>
      </c>
      <c r="T5" s="50">
        <v>363.66</v>
      </c>
      <c r="U5" s="14">
        <f t="shared" si="8"/>
        <v>0.52628075253256157</v>
      </c>
      <c r="V5" s="31">
        <f t="shared" si="9"/>
        <v>1</v>
      </c>
      <c r="W5" s="24">
        <f t="shared" si="10"/>
        <v>2.2000000000000002</v>
      </c>
      <c r="X5" s="55">
        <f t="shared" si="11"/>
        <v>2</v>
      </c>
      <c r="Y5" s="17">
        <v>2</v>
      </c>
      <c r="Z5" s="16">
        <f t="shared" si="12"/>
        <v>4</v>
      </c>
      <c r="AA5" s="55">
        <f t="shared" si="13"/>
        <v>2</v>
      </c>
      <c r="AB5" s="55">
        <v>1</v>
      </c>
      <c r="AC5" s="22">
        <f>AA5-AB5</f>
        <v>1</v>
      </c>
      <c r="AD5" s="58">
        <f t="shared" si="14"/>
        <v>3</v>
      </c>
      <c r="AE5" s="17"/>
      <c r="AF5" s="4"/>
      <c r="AG5" s="4">
        <v>2</v>
      </c>
      <c r="AH5" s="4">
        <v>5</v>
      </c>
      <c r="AI5" s="4">
        <f t="shared" si="15"/>
        <v>10</v>
      </c>
      <c r="AJ5" s="92">
        <f t="shared" si="16"/>
        <v>2</v>
      </c>
    </row>
    <row r="6" spans="1:36" x14ac:dyDescent="0.25">
      <c r="A6" s="61">
        <v>5</v>
      </c>
      <c r="B6" s="62" t="s">
        <v>39</v>
      </c>
      <c r="C6" s="30">
        <v>8249.25</v>
      </c>
      <c r="D6" s="12">
        <v>2548</v>
      </c>
      <c r="E6" s="13">
        <f t="shared" si="0"/>
        <v>0.30887656453616996</v>
      </c>
      <c r="F6" s="31">
        <f t="shared" si="1"/>
        <v>2</v>
      </c>
      <c r="G6" s="39">
        <v>846</v>
      </c>
      <c r="H6" s="13">
        <f t="shared" si="2"/>
        <v>0.33202511773940346</v>
      </c>
      <c r="I6" s="31">
        <f t="shared" si="3"/>
        <v>2</v>
      </c>
      <c r="J6" s="45">
        <v>41.517210146527709</v>
      </c>
      <c r="K6" s="15">
        <v>19.179219962255416</v>
      </c>
      <c r="L6" s="15">
        <v>22.960383653257026</v>
      </c>
      <c r="M6" s="15">
        <v>16.343186237959852</v>
      </c>
      <c r="N6" s="25">
        <f t="shared" si="4"/>
        <v>6.298517402469372</v>
      </c>
      <c r="O6" s="31">
        <f t="shared" si="5"/>
        <v>4</v>
      </c>
      <c r="P6" s="22">
        <v>2874</v>
      </c>
      <c r="Q6" s="50">
        <v>280</v>
      </c>
      <c r="R6" s="13">
        <f t="shared" si="6"/>
        <v>9.7425191370911615E-2</v>
      </c>
      <c r="S6" s="31">
        <f t="shared" si="7"/>
        <v>3</v>
      </c>
      <c r="T6" s="50">
        <v>16.09</v>
      </c>
      <c r="U6" s="14">
        <f t="shared" si="8"/>
        <v>6.3147566718995286E-3</v>
      </c>
      <c r="V6" s="31">
        <f t="shared" si="9"/>
        <v>4</v>
      </c>
      <c r="W6" s="24">
        <f t="shared" si="10"/>
        <v>3</v>
      </c>
      <c r="X6" s="55">
        <f t="shared" si="11"/>
        <v>3</v>
      </c>
      <c r="Y6" s="17">
        <v>2</v>
      </c>
      <c r="Z6" s="16">
        <f t="shared" si="12"/>
        <v>6</v>
      </c>
      <c r="AA6" s="55">
        <f t="shared" si="13"/>
        <v>3</v>
      </c>
      <c r="AB6" s="55" t="s">
        <v>40</v>
      </c>
      <c r="AC6" s="22" t="s">
        <v>41</v>
      </c>
      <c r="AD6" s="66">
        <f>AA6</f>
        <v>3</v>
      </c>
      <c r="AE6" s="17"/>
      <c r="AF6" s="4"/>
      <c r="AG6" s="4">
        <v>2</v>
      </c>
      <c r="AH6" s="4">
        <v>5</v>
      </c>
      <c r="AI6" s="4">
        <f t="shared" si="15"/>
        <v>10</v>
      </c>
      <c r="AJ6" s="92">
        <f t="shared" si="16"/>
        <v>2</v>
      </c>
    </row>
    <row r="7" spans="1:36" x14ac:dyDescent="0.25">
      <c r="A7" s="61">
        <v>6</v>
      </c>
      <c r="B7" s="62" t="s">
        <v>42</v>
      </c>
      <c r="C7" s="30">
        <v>15254.96</v>
      </c>
      <c r="D7" s="12">
        <v>9425</v>
      </c>
      <c r="E7" s="13">
        <f t="shared" si="0"/>
        <v>0.61783183961151</v>
      </c>
      <c r="F7" s="31">
        <f t="shared" si="1"/>
        <v>4</v>
      </c>
      <c r="G7" s="39">
        <v>799</v>
      </c>
      <c r="H7" s="13">
        <f t="shared" si="2"/>
        <v>8.4774535809018572E-2</v>
      </c>
      <c r="I7" s="31">
        <f t="shared" si="3"/>
        <v>4</v>
      </c>
      <c r="J7" s="45">
        <v>40.073031701475699</v>
      </c>
      <c r="K7" s="15">
        <v>25.223571182419629</v>
      </c>
      <c r="L7" s="15">
        <v>25.166967564443482</v>
      </c>
      <c r="M7" s="15">
        <v>9.5364295516611985</v>
      </c>
      <c r="N7" s="25">
        <f t="shared" si="4"/>
        <v>5.7876730938825238</v>
      </c>
      <c r="O7" s="31">
        <f t="shared" si="5"/>
        <v>3</v>
      </c>
      <c r="P7" s="22">
        <v>10046</v>
      </c>
      <c r="Q7" s="50">
        <v>564</v>
      </c>
      <c r="R7" s="13">
        <f t="shared" si="6"/>
        <v>5.6141747959386819E-2</v>
      </c>
      <c r="S7" s="31">
        <f t="shared" si="7"/>
        <v>2</v>
      </c>
      <c r="T7" s="50">
        <v>8.02</v>
      </c>
      <c r="U7" s="14">
        <f t="shared" si="8"/>
        <v>8.5092838196286469E-4</v>
      </c>
      <c r="V7" s="31">
        <f t="shared" si="9"/>
        <v>4</v>
      </c>
      <c r="W7" s="24">
        <f t="shared" si="10"/>
        <v>3.4</v>
      </c>
      <c r="X7" s="55">
        <f t="shared" si="11"/>
        <v>3</v>
      </c>
      <c r="Y7" s="17">
        <v>2</v>
      </c>
      <c r="Z7" s="16">
        <f t="shared" si="12"/>
        <v>6</v>
      </c>
      <c r="AA7" s="55">
        <f t="shared" si="13"/>
        <v>3</v>
      </c>
      <c r="AB7" s="55">
        <v>1</v>
      </c>
      <c r="AC7" s="22">
        <f t="shared" ref="AC7:AC27" si="17">AA7-AB7</f>
        <v>2</v>
      </c>
      <c r="AD7" s="59">
        <f t="shared" si="14"/>
        <v>4</v>
      </c>
      <c r="AE7" s="17"/>
      <c r="AF7" s="4"/>
      <c r="AG7" s="4">
        <v>2</v>
      </c>
      <c r="AH7" s="4">
        <v>5</v>
      </c>
      <c r="AI7" s="4">
        <f t="shared" si="15"/>
        <v>10</v>
      </c>
      <c r="AJ7" s="92">
        <f t="shared" si="16"/>
        <v>2</v>
      </c>
    </row>
    <row r="8" spans="1:36" x14ac:dyDescent="0.25">
      <c r="A8" s="61">
        <v>7</v>
      </c>
      <c r="B8" s="62" t="s">
        <v>43</v>
      </c>
      <c r="C8" s="30">
        <v>7544.51</v>
      </c>
      <c r="D8" s="12">
        <v>468</v>
      </c>
      <c r="E8" s="13">
        <f t="shared" si="0"/>
        <v>6.2031861578816912E-2</v>
      </c>
      <c r="F8" s="31">
        <f t="shared" si="1"/>
        <v>1</v>
      </c>
      <c r="G8" s="39">
        <v>0</v>
      </c>
      <c r="H8" s="13">
        <f t="shared" si="2"/>
        <v>0</v>
      </c>
      <c r="I8" s="31">
        <f t="shared" si="3"/>
        <v>4</v>
      </c>
      <c r="J8" s="45">
        <v>9.9901269088885005</v>
      </c>
      <c r="K8" s="15">
        <v>13.946698138525647</v>
      </c>
      <c r="L8" s="15">
        <v>43.538043690940817</v>
      </c>
      <c r="M8" s="15">
        <v>32.525131261645043</v>
      </c>
      <c r="N8" s="25">
        <f t="shared" si="4"/>
        <v>10.704439455269965</v>
      </c>
      <c r="O8" s="31">
        <f t="shared" si="5"/>
        <v>4</v>
      </c>
      <c r="P8" s="22">
        <v>529</v>
      </c>
      <c r="Q8" s="50">
        <v>3</v>
      </c>
      <c r="R8" s="13">
        <f t="shared" si="6"/>
        <v>5.6710775047258983E-3</v>
      </c>
      <c r="S8" s="31">
        <f t="shared" si="7"/>
        <v>1</v>
      </c>
      <c r="T8" s="50">
        <v>91.33</v>
      </c>
      <c r="U8" s="14">
        <f t="shared" si="8"/>
        <v>0.19514957264957264</v>
      </c>
      <c r="V8" s="31">
        <f t="shared" si="9"/>
        <v>1</v>
      </c>
      <c r="W8" s="24">
        <f t="shared" si="10"/>
        <v>2.2000000000000002</v>
      </c>
      <c r="X8" s="55">
        <f t="shared" si="11"/>
        <v>2</v>
      </c>
      <c r="Y8" s="17">
        <v>1</v>
      </c>
      <c r="Z8" s="16">
        <f t="shared" si="12"/>
        <v>2</v>
      </c>
      <c r="AA8" s="55">
        <f t="shared" si="13"/>
        <v>1</v>
      </c>
      <c r="AB8" s="55">
        <v>1</v>
      </c>
      <c r="AC8" s="22">
        <f t="shared" si="17"/>
        <v>0</v>
      </c>
      <c r="AD8" s="57">
        <f t="shared" si="14"/>
        <v>2</v>
      </c>
      <c r="AE8" s="17"/>
      <c r="AF8" s="4"/>
      <c r="AG8" s="4">
        <v>2</v>
      </c>
      <c r="AH8" s="4">
        <v>5</v>
      </c>
      <c r="AI8" s="4">
        <f t="shared" si="15"/>
        <v>10</v>
      </c>
      <c r="AJ8" s="92">
        <f t="shared" si="16"/>
        <v>2</v>
      </c>
    </row>
    <row r="9" spans="1:36" x14ac:dyDescent="0.25">
      <c r="A9" s="81">
        <v>8</v>
      </c>
      <c r="B9" s="84" t="s">
        <v>44</v>
      </c>
      <c r="C9" s="30" t="s">
        <v>79</v>
      </c>
      <c r="D9" s="12"/>
      <c r="E9" s="13"/>
      <c r="F9" s="31"/>
      <c r="G9" s="39"/>
      <c r="H9" s="13"/>
      <c r="I9" s="31"/>
      <c r="J9" s="45"/>
      <c r="K9" s="15"/>
      <c r="L9" s="15"/>
      <c r="M9" s="15"/>
      <c r="N9" s="25"/>
      <c r="O9" s="31"/>
      <c r="P9" s="22"/>
      <c r="Q9" s="50"/>
      <c r="R9" s="13"/>
      <c r="S9" s="31"/>
      <c r="T9" s="50"/>
      <c r="U9" s="14"/>
      <c r="V9" s="31"/>
      <c r="W9" s="24"/>
      <c r="X9" s="55"/>
      <c r="Y9" s="17"/>
      <c r="Z9" s="16"/>
      <c r="AA9" s="55"/>
      <c r="AB9" s="55"/>
      <c r="AC9" s="22"/>
      <c r="AD9" s="55"/>
      <c r="AE9" s="17"/>
      <c r="AF9" s="4"/>
      <c r="AG9" s="4"/>
      <c r="AH9" s="4"/>
      <c r="AI9" s="4"/>
      <c r="AJ9" s="94"/>
    </row>
    <row r="10" spans="1:36" x14ac:dyDescent="0.25">
      <c r="A10" s="61">
        <v>9</v>
      </c>
      <c r="B10" s="62" t="s">
        <v>45</v>
      </c>
      <c r="C10" s="30">
        <v>13032.67</v>
      </c>
      <c r="D10" s="12">
        <v>8468</v>
      </c>
      <c r="E10" s="13">
        <f t="shared" si="0"/>
        <v>0.64975173928289442</v>
      </c>
      <c r="F10" s="31">
        <f t="shared" si="1"/>
        <v>4</v>
      </c>
      <c r="G10" s="39">
        <v>656</v>
      </c>
      <c r="H10" s="13">
        <f t="shared" si="2"/>
        <v>7.7468115257439768E-2</v>
      </c>
      <c r="I10" s="31">
        <f t="shared" si="3"/>
        <v>4</v>
      </c>
      <c r="J10" s="45">
        <v>39.689460117158312</v>
      </c>
      <c r="K10" s="15">
        <v>29.210366890045286</v>
      </c>
      <c r="L10" s="15">
        <v>24.35612504402107</v>
      </c>
      <c r="M10" s="15">
        <v>6.7440479487753242</v>
      </c>
      <c r="N10" s="25">
        <f t="shared" si="4"/>
        <v>5.5069782885343477</v>
      </c>
      <c r="O10" s="31">
        <f t="shared" si="5"/>
        <v>3</v>
      </c>
      <c r="P10" s="22">
        <v>9109</v>
      </c>
      <c r="Q10" s="50">
        <v>481</v>
      </c>
      <c r="R10" s="13">
        <f t="shared" si="6"/>
        <v>5.2804918212756617E-2</v>
      </c>
      <c r="S10" s="31">
        <f t="shared" si="7"/>
        <v>2</v>
      </c>
      <c r="T10" s="50">
        <v>25.74</v>
      </c>
      <c r="U10" s="14">
        <f t="shared" si="8"/>
        <v>3.0396787907416155E-3</v>
      </c>
      <c r="V10" s="31">
        <f t="shared" si="9"/>
        <v>4</v>
      </c>
      <c r="W10" s="24">
        <f t="shared" si="10"/>
        <v>3.4</v>
      </c>
      <c r="X10" s="55">
        <f t="shared" si="11"/>
        <v>3</v>
      </c>
      <c r="Y10" s="17">
        <v>2</v>
      </c>
      <c r="Z10" s="16">
        <f t="shared" si="12"/>
        <v>6</v>
      </c>
      <c r="AA10" s="55">
        <f t="shared" si="13"/>
        <v>3</v>
      </c>
      <c r="AB10" s="55">
        <v>1</v>
      </c>
      <c r="AC10" s="22">
        <f t="shared" si="17"/>
        <v>2</v>
      </c>
      <c r="AD10" s="59">
        <f t="shared" si="14"/>
        <v>4</v>
      </c>
      <c r="AE10" s="17"/>
      <c r="AF10" s="4"/>
      <c r="AG10" s="4">
        <v>2</v>
      </c>
      <c r="AH10" s="4">
        <v>5</v>
      </c>
      <c r="AI10" s="4">
        <f t="shared" si="15"/>
        <v>10</v>
      </c>
      <c r="AJ10" s="92">
        <f t="shared" si="16"/>
        <v>2</v>
      </c>
    </row>
    <row r="11" spans="1:36" x14ac:dyDescent="0.25">
      <c r="A11" s="61">
        <v>10</v>
      </c>
      <c r="B11" s="62" t="s">
        <v>46</v>
      </c>
      <c r="C11" s="30">
        <v>10485.299999999999</v>
      </c>
      <c r="D11" s="12">
        <v>7515</v>
      </c>
      <c r="E11" s="13">
        <f t="shared" si="0"/>
        <v>0.71671769048095912</v>
      </c>
      <c r="F11" s="31">
        <f t="shared" si="1"/>
        <v>4</v>
      </c>
      <c r="G11" s="40">
        <v>0</v>
      </c>
      <c r="H11" s="13">
        <f t="shared" si="2"/>
        <v>0</v>
      </c>
      <c r="I11" s="31">
        <f t="shared" si="3"/>
        <v>4</v>
      </c>
      <c r="J11" s="45">
        <v>75.705437013101488</v>
      </c>
      <c r="K11" s="15">
        <v>15.944733439020368</v>
      </c>
      <c r="L11" s="15">
        <v>6.444473679955137</v>
      </c>
      <c r="M11" s="15">
        <v>1.9053558679230129</v>
      </c>
      <c r="N11" s="25">
        <f t="shared" si="4"/>
        <v>2.0249889085840405</v>
      </c>
      <c r="O11" s="31">
        <f t="shared" si="5"/>
        <v>1</v>
      </c>
      <c r="P11" s="22">
        <v>7952</v>
      </c>
      <c r="Q11" s="50">
        <v>89</v>
      </c>
      <c r="R11" s="13">
        <f t="shared" si="6"/>
        <v>1.1192152917505031E-2</v>
      </c>
      <c r="S11" s="31">
        <f t="shared" si="7"/>
        <v>1</v>
      </c>
      <c r="T11" s="50">
        <v>74.33</v>
      </c>
      <c r="U11" s="14">
        <f t="shared" si="8"/>
        <v>9.8908848968729205E-3</v>
      </c>
      <c r="V11" s="31">
        <f t="shared" si="9"/>
        <v>3</v>
      </c>
      <c r="W11" s="24">
        <f t="shared" si="10"/>
        <v>2.6</v>
      </c>
      <c r="X11" s="55">
        <f t="shared" si="11"/>
        <v>3</v>
      </c>
      <c r="Y11" s="17">
        <v>3</v>
      </c>
      <c r="Z11" s="16">
        <f t="shared" si="12"/>
        <v>9</v>
      </c>
      <c r="AA11" s="55">
        <f t="shared" si="13"/>
        <v>3</v>
      </c>
      <c r="AB11" s="55">
        <v>1</v>
      </c>
      <c r="AC11" s="22">
        <f t="shared" si="17"/>
        <v>2</v>
      </c>
      <c r="AD11" s="59">
        <f t="shared" si="14"/>
        <v>4</v>
      </c>
      <c r="AE11" s="17"/>
      <c r="AF11" s="4"/>
      <c r="AG11" s="4">
        <v>2</v>
      </c>
      <c r="AH11" s="4">
        <v>5</v>
      </c>
      <c r="AI11" s="4">
        <f t="shared" si="15"/>
        <v>10</v>
      </c>
      <c r="AJ11" s="92">
        <f t="shared" si="16"/>
        <v>2</v>
      </c>
    </row>
    <row r="12" spans="1:36" x14ac:dyDescent="0.25">
      <c r="A12" s="61">
        <v>11</v>
      </c>
      <c r="B12" s="62" t="s">
        <v>47</v>
      </c>
      <c r="C12" s="30">
        <v>15990.05</v>
      </c>
      <c r="D12" s="12">
        <v>9410</v>
      </c>
      <c r="E12" s="13">
        <f t="shared" si="0"/>
        <v>0.5884909678206135</v>
      </c>
      <c r="F12" s="31">
        <f t="shared" si="1"/>
        <v>3</v>
      </c>
      <c r="G12" s="39">
        <v>707</v>
      </c>
      <c r="H12" s="13">
        <f t="shared" si="2"/>
        <v>7.5132837407013819E-2</v>
      </c>
      <c r="I12" s="31">
        <f t="shared" si="3"/>
        <v>4</v>
      </c>
      <c r="J12" s="45">
        <v>43.051113333389956</v>
      </c>
      <c r="K12" s="15">
        <v>25.753093931464949</v>
      </c>
      <c r="L12" s="15">
        <v>22.972790104036733</v>
      </c>
      <c r="M12" s="15">
        <v>8.2230026311083737</v>
      </c>
      <c r="N12" s="25">
        <f t="shared" si="4"/>
        <v>5.3846523776860655</v>
      </c>
      <c r="O12" s="31">
        <f t="shared" si="5"/>
        <v>3</v>
      </c>
      <c r="P12" s="22">
        <v>10111</v>
      </c>
      <c r="Q12" s="50">
        <v>299</v>
      </c>
      <c r="R12" s="13">
        <f t="shared" si="6"/>
        <v>2.9571753535753139E-2</v>
      </c>
      <c r="S12" s="31">
        <f t="shared" si="7"/>
        <v>1</v>
      </c>
      <c r="T12" s="50">
        <v>29.55</v>
      </c>
      <c r="U12" s="14">
        <f t="shared" si="8"/>
        <v>3.1402763018065888E-3</v>
      </c>
      <c r="V12" s="31">
        <f t="shared" si="9"/>
        <v>4</v>
      </c>
      <c r="W12" s="24">
        <f t="shared" si="10"/>
        <v>3</v>
      </c>
      <c r="X12" s="55">
        <f t="shared" si="11"/>
        <v>3</v>
      </c>
      <c r="Y12" s="17">
        <v>2</v>
      </c>
      <c r="Z12" s="16">
        <f t="shared" si="12"/>
        <v>6</v>
      </c>
      <c r="AA12" s="55">
        <f t="shared" si="13"/>
        <v>3</v>
      </c>
      <c r="AB12" s="55">
        <v>2</v>
      </c>
      <c r="AC12" s="22">
        <f t="shared" si="17"/>
        <v>1</v>
      </c>
      <c r="AD12" s="58">
        <f t="shared" si="14"/>
        <v>3</v>
      </c>
      <c r="AE12" s="17"/>
      <c r="AF12" s="4"/>
      <c r="AG12" s="4">
        <v>2</v>
      </c>
      <c r="AH12" s="4">
        <v>5</v>
      </c>
      <c r="AI12" s="4">
        <f t="shared" si="15"/>
        <v>10</v>
      </c>
      <c r="AJ12" s="92">
        <f t="shared" si="16"/>
        <v>2</v>
      </c>
    </row>
    <row r="13" spans="1:36" x14ac:dyDescent="0.25">
      <c r="A13" s="61">
        <v>12</v>
      </c>
      <c r="B13" s="62" t="s">
        <v>48</v>
      </c>
      <c r="C13" s="30">
        <v>14508.82</v>
      </c>
      <c r="D13" s="12">
        <v>11198</v>
      </c>
      <c r="E13" s="13">
        <f t="shared" si="0"/>
        <v>0.77180639087120806</v>
      </c>
      <c r="F13" s="31">
        <f t="shared" si="1"/>
        <v>4</v>
      </c>
      <c r="G13" s="39">
        <v>57</v>
      </c>
      <c r="H13" s="13">
        <f t="shared" si="2"/>
        <v>5.0901946776210037E-3</v>
      </c>
      <c r="I13" s="31">
        <f t="shared" si="3"/>
        <v>4</v>
      </c>
      <c r="J13" s="45">
        <v>70.870590394484253</v>
      </c>
      <c r="K13" s="15">
        <v>16.598354076386663</v>
      </c>
      <c r="L13" s="15">
        <v>9.350279317740771</v>
      </c>
      <c r="M13" s="15">
        <v>3.1807762113883054</v>
      </c>
      <c r="N13" s="25">
        <f t="shared" si="4"/>
        <v>2.5717142387645722</v>
      </c>
      <c r="O13" s="31">
        <f t="shared" si="5"/>
        <v>1</v>
      </c>
      <c r="P13" s="22">
        <v>11729</v>
      </c>
      <c r="Q13" s="50">
        <v>514</v>
      </c>
      <c r="R13" s="13">
        <f t="shared" si="6"/>
        <v>4.382300281353909E-2</v>
      </c>
      <c r="S13" s="31">
        <f t="shared" si="7"/>
        <v>2</v>
      </c>
      <c r="T13" s="50">
        <v>8.6999999999999993</v>
      </c>
      <c r="U13" s="14">
        <f t="shared" si="8"/>
        <v>7.7692445079478476E-4</v>
      </c>
      <c r="V13" s="31">
        <f t="shared" si="9"/>
        <v>4</v>
      </c>
      <c r="W13" s="24">
        <f t="shared" si="10"/>
        <v>3</v>
      </c>
      <c r="X13" s="55">
        <f t="shared" si="11"/>
        <v>3</v>
      </c>
      <c r="Y13" s="17">
        <v>3</v>
      </c>
      <c r="Z13" s="16">
        <f t="shared" si="12"/>
        <v>9</v>
      </c>
      <c r="AA13" s="55">
        <f t="shared" si="13"/>
        <v>3</v>
      </c>
      <c r="AB13" s="55">
        <v>2</v>
      </c>
      <c r="AC13" s="22">
        <f t="shared" si="17"/>
        <v>1</v>
      </c>
      <c r="AD13" s="58">
        <f t="shared" si="14"/>
        <v>3</v>
      </c>
      <c r="AE13" s="17"/>
      <c r="AF13" s="4"/>
      <c r="AG13" s="4">
        <v>2</v>
      </c>
      <c r="AH13" s="4">
        <v>5</v>
      </c>
      <c r="AI13" s="4">
        <f t="shared" si="15"/>
        <v>10</v>
      </c>
      <c r="AJ13" s="92">
        <f t="shared" si="16"/>
        <v>2</v>
      </c>
    </row>
    <row r="14" spans="1:36" x14ac:dyDescent="0.25">
      <c r="A14" s="61">
        <v>13</v>
      </c>
      <c r="B14" s="62" t="s">
        <v>49</v>
      </c>
      <c r="C14" s="30">
        <v>4316.6400000000003</v>
      </c>
      <c r="D14" s="12">
        <v>697</v>
      </c>
      <c r="E14" s="13">
        <f t="shared" si="0"/>
        <v>0.16146817895400126</v>
      </c>
      <c r="F14" s="31">
        <f t="shared" si="1"/>
        <v>2</v>
      </c>
      <c r="G14" s="39">
        <v>59</v>
      </c>
      <c r="H14" s="13">
        <f t="shared" si="2"/>
        <v>8.4648493543758974E-2</v>
      </c>
      <c r="I14" s="31">
        <f t="shared" si="3"/>
        <v>4</v>
      </c>
      <c r="J14" s="45">
        <v>44.033133885354388</v>
      </c>
      <c r="K14" s="15">
        <v>13.396567479102711</v>
      </c>
      <c r="L14" s="15">
        <v>25.343609945788032</v>
      </c>
      <c r="M14" s="15">
        <v>17.226688689754859</v>
      </c>
      <c r="N14" s="25">
        <f t="shared" si="4"/>
        <v>6.2985802748114601</v>
      </c>
      <c r="O14" s="31">
        <f t="shared" si="5"/>
        <v>4</v>
      </c>
      <c r="P14" s="22">
        <v>792</v>
      </c>
      <c r="Q14" s="50">
        <v>0</v>
      </c>
      <c r="R14" s="13">
        <f t="shared" si="6"/>
        <v>0</v>
      </c>
      <c r="S14" s="31">
        <f t="shared" si="7"/>
        <v>1</v>
      </c>
      <c r="T14" s="50">
        <v>91.11</v>
      </c>
      <c r="U14" s="14">
        <f t="shared" si="8"/>
        <v>0.13071736011477761</v>
      </c>
      <c r="V14" s="31">
        <f t="shared" si="9"/>
        <v>1</v>
      </c>
      <c r="W14" s="24">
        <f t="shared" si="10"/>
        <v>2.4</v>
      </c>
      <c r="X14" s="55">
        <f t="shared" si="11"/>
        <v>2</v>
      </c>
      <c r="Y14" s="17">
        <v>1</v>
      </c>
      <c r="Z14" s="16">
        <f t="shared" si="12"/>
        <v>2</v>
      </c>
      <c r="AA14" s="55">
        <f t="shared" si="13"/>
        <v>1</v>
      </c>
      <c r="AB14" s="55">
        <v>1</v>
      </c>
      <c r="AC14" s="22">
        <f t="shared" si="17"/>
        <v>0</v>
      </c>
      <c r="AD14" s="57">
        <f t="shared" si="14"/>
        <v>2</v>
      </c>
      <c r="AE14" s="17"/>
      <c r="AF14" s="4"/>
      <c r="AG14" s="4">
        <v>2</v>
      </c>
      <c r="AH14" s="4">
        <v>5</v>
      </c>
      <c r="AI14" s="4">
        <f t="shared" si="15"/>
        <v>10</v>
      </c>
      <c r="AJ14" s="92">
        <f t="shared" si="16"/>
        <v>2</v>
      </c>
    </row>
    <row r="15" spans="1:36" x14ac:dyDescent="0.25">
      <c r="A15" s="61">
        <v>14</v>
      </c>
      <c r="B15" s="62" t="s">
        <v>50</v>
      </c>
      <c r="C15" s="30">
        <v>9427.44</v>
      </c>
      <c r="D15" s="12">
        <v>5159</v>
      </c>
      <c r="E15" s="13">
        <f t="shared" si="0"/>
        <v>0.5472323345468123</v>
      </c>
      <c r="F15" s="31">
        <f t="shared" si="1"/>
        <v>3</v>
      </c>
      <c r="G15" s="39">
        <v>532</v>
      </c>
      <c r="H15" s="13">
        <f t="shared" si="2"/>
        <v>0.10312075983717775</v>
      </c>
      <c r="I15" s="31">
        <f t="shared" si="3"/>
        <v>3</v>
      </c>
      <c r="J15" s="45">
        <v>20.467522107665882</v>
      </c>
      <c r="K15" s="15">
        <v>23.023946432554975</v>
      </c>
      <c r="L15" s="15">
        <v>39.630809748847248</v>
      </c>
      <c r="M15" s="15">
        <v>16.877721710931883</v>
      </c>
      <c r="N15" s="25">
        <f t="shared" si="4"/>
        <v>8.3109643555437032</v>
      </c>
      <c r="O15" s="31">
        <f t="shared" si="5"/>
        <v>4</v>
      </c>
      <c r="P15" s="22">
        <v>5692</v>
      </c>
      <c r="Q15" s="50">
        <v>329</v>
      </c>
      <c r="R15" s="13">
        <f t="shared" si="6"/>
        <v>5.7800421644413215E-2</v>
      </c>
      <c r="S15" s="31">
        <f t="shared" si="7"/>
        <v>2</v>
      </c>
      <c r="T15" s="50">
        <v>34.44</v>
      </c>
      <c r="U15" s="14">
        <f t="shared" si="8"/>
        <v>6.675712347354138E-3</v>
      </c>
      <c r="V15" s="31">
        <f t="shared" si="9"/>
        <v>4</v>
      </c>
      <c r="W15" s="24">
        <f t="shared" si="10"/>
        <v>3.2</v>
      </c>
      <c r="X15" s="55">
        <f t="shared" si="11"/>
        <v>3</v>
      </c>
      <c r="Y15" s="17">
        <v>2</v>
      </c>
      <c r="Z15" s="16">
        <f t="shared" si="12"/>
        <v>6</v>
      </c>
      <c r="AA15" s="55">
        <f t="shared" si="13"/>
        <v>3</v>
      </c>
      <c r="AB15" s="55">
        <v>2</v>
      </c>
      <c r="AC15" s="22">
        <f t="shared" si="17"/>
        <v>1</v>
      </c>
      <c r="AD15" s="58">
        <f t="shared" si="14"/>
        <v>3</v>
      </c>
      <c r="AE15" s="17"/>
      <c r="AF15" s="4"/>
      <c r="AG15" s="4">
        <v>2</v>
      </c>
      <c r="AH15" s="4">
        <v>5</v>
      </c>
      <c r="AI15" s="4">
        <f t="shared" si="15"/>
        <v>10</v>
      </c>
      <c r="AJ15" s="92">
        <f t="shared" si="16"/>
        <v>2</v>
      </c>
    </row>
    <row r="16" spans="1:36" x14ac:dyDescent="0.25">
      <c r="A16" s="61">
        <v>15</v>
      </c>
      <c r="B16" s="62" t="s">
        <v>51</v>
      </c>
      <c r="C16" s="30">
        <v>4712.68</v>
      </c>
      <c r="D16" s="12">
        <v>2838</v>
      </c>
      <c r="E16" s="13">
        <f t="shared" si="0"/>
        <v>0.60220511471179872</v>
      </c>
      <c r="F16" s="31">
        <f t="shared" si="1"/>
        <v>4</v>
      </c>
      <c r="G16" s="39">
        <v>40</v>
      </c>
      <c r="H16" s="13">
        <f t="shared" si="2"/>
        <v>1.4094432699083862E-2</v>
      </c>
      <c r="I16" s="31">
        <f t="shared" si="3"/>
        <v>4</v>
      </c>
      <c r="J16" s="45">
        <v>54.222302811385539</v>
      </c>
      <c r="K16" s="15">
        <v>26.924116867266868</v>
      </c>
      <c r="L16" s="15">
        <v>14.287415864754976</v>
      </c>
      <c r="M16" s="15">
        <v>4.5661644565926318</v>
      </c>
      <c r="N16" s="25">
        <f t="shared" si="4"/>
        <v>3.984710120392061</v>
      </c>
      <c r="O16" s="31">
        <f t="shared" si="5"/>
        <v>2</v>
      </c>
      <c r="P16" s="22">
        <v>3078</v>
      </c>
      <c r="Q16" s="50">
        <v>27</v>
      </c>
      <c r="R16" s="13">
        <f t="shared" si="6"/>
        <v>8.771929824561403E-3</v>
      </c>
      <c r="S16" s="31">
        <f t="shared" si="7"/>
        <v>1</v>
      </c>
      <c r="T16" s="50">
        <v>62</v>
      </c>
      <c r="U16" s="14">
        <f t="shared" si="8"/>
        <v>2.1846370683579985E-2</v>
      </c>
      <c r="V16" s="31">
        <f t="shared" si="9"/>
        <v>2</v>
      </c>
      <c r="W16" s="24">
        <f t="shared" si="10"/>
        <v>2.6</v>
      </c>
      <c r="X16" s="55">
        <f t="shared" si="11"/>
        <v>3</v>
      </c>
      <c r="Y16" s="17">
        <v>2</v>
      </c>
      <c r="Z16" s="16">
        <f t="shared" si="12"/>
        <v>6</v>
      </c>
      <c r="AA16" s="55">
        <f t="shared" si="13"/>
        <v>3</v>
      </c>
      <c r="AB16" s="55">
        <v>2</v>
      </c>
      <c r="AC16" s="22">
        <f t="shared" si="17"/>
        <v>1</v>
      </c>
      <c r="AD16" s="58">
        <f t="shared" si="14"/>
        <v>3</v>
      </c>
      <c r="AE16" s="17"/>
      <c r="AF16" s="4"/>
      <c r="AG16" s="4">
        <v>2</v>
      </c>
      <c r="AH16" s="4">
        <v>5</v>
      </c>
      <c r="AI16" s="4">
        <f t="shared" si="15"/>
        <v>10</v>
      </c>
      <c r="AJ16" s="92">
        <f t="shared" si="16"/>
        <v>2</v>
      </c>
    </row>
    <row r="17" spans="1:36" x14ac:dyDescent="0.25">
      <c r="A17" s="61">
        <v>16</v>
      </c>
      <c r="B17" s="62" t="s">
        <v>52</v>
      </c>
      <c r="C17" s="30">
        <v>18653.759999999998</v>
      </c>
      <c r="D17" s="12">
        <v>6494</v>
      </c>
      <c r="E17" s="13">
        <f t="shared" si="0"/>
        <v>0.34813356663750367</v>
      </c>
      <c r="F17" s="31">
        <f t="shared" si="1"/>
        <v>2</v>
      </c>
      <c r="G17" s="39">
        <v>1390</v>
      </c>
      <c r="H17" s="13">
        <f t="shared" si="2"/>
        <v>0.2140437326763166</v>
      </c>
      <c r="I17" s="31">
        <f t="shared" si="3"/>
        <v>2</v>
      </c>
      <c r="J17" s="45">
        <v>59.130470486401478</v>
      </c>
      <c r="K17" s="15">
        <v>21.083835980797456</v>
      </c>
      <c r="L17" s="15">
        <v>13.77864579420352</v>
      </c>
      <c r="M17" s="15">
        <v>6.007047738597536</v>
      </c>
      <c r="N17" s="25">
        <f t="shared" si="4"/>
        <v>3.784628267906438</v>
      </c>
      <c r="O17" s="31">
        <f t="shared" si="5"/>
        <v>2</v>
      </c>
      <c r="P17" s="22">
        <v>6984</v>
      </c>
      <c r="Q17" s="50">
        <v>173</v>
      </c>
      <c r="R17" s="13">
        <f t="shared" si="6"/>
        <v>2.47709049255441E-2</v>
      </c>
      <c r="S17" s="31">
        <f t="shared" si="7"/>
        <v>1</v>
      </c>
      <c r="T17" s="50">
        <v>52.62</v>
      </c>
      <c r="U17" s="14">
        <f t="shared" si="8"/>
        <v>8.102864182322143E-3</v>
      </c>
      <c r="V17" s="31">
        <f t="shared" si="9"/>
        <v>3</v>
      </c>
      <c r="W17" s="24">
        <f t="shared" si="10"/>
        <v>2</v>
      </c>
      <c r="X17" s="55">
        <f t="shared" si="11"/>
        <v>2</v>
      </c>
      <c r="Y17" s="17">
        <v>1</v>
      </c>
      <c r="Z17" s="16">
        <f t="shared" si="12"/>
        <v>2</v>
      </c>
      <c r="AA17" s="55">
        <f t="shared" si="13"/>
        <v>1</v>
      </c>
      <c r="AB17" s="55">
        <v>2</v>
      </c>
      <c r="AC17" s="22">
        <f t="shared" si="17"/>
        <v>-1</v>
      </c>
      <c r="AD17" s="57">
        <f t="shared" si="14"/>
        <v>2</v>
      </c>
      <c r="AE17" s="17"/>
      <c r="AF17" s="4"/>
      <c r="AG17" s="4">
        <v>2</v>
      </c>
      <c r="AH17" s="4">
        <v>5</v>
      </c>
      <c r="AI17" s="4">
        <f t="shared" si="15"/>
        <v>10</v>
      </c>
      <c r="AJ17" s="92">
        <f t="shared" si="16"/>
        <v>2</v>
      </c>
    </row>
    <row r="18" spans="1:36" x14ac:dyDescent="0.25">
      <c r="A18" s="61">
        <v>17</v>
      </c>
      <c r="B18" s="62" t="s">
        <v>53</v>
      </c>
      <c r="C18" s="30">
        <v>10455.64</v>
      </c>
      <c r="D18" s="12">
        <v>6539</v>
      </c>
      <c r="E18" s="13">
        <f t="shared" si="0"/>
        <v>0.62540408812851245</v>
      </c>
      <c r="F18" s="31">
        <f t="shared" si="1"/>
        <v>4</v>
      </c>
      <c r="G18" s="39">
        <v>803</v>
      </c>
      <c r="H18" s="13">
        <f t="shared" si="2"/>
        <v>0.1228016516286894</v>
      </c>
      <c r="I18" s="31">
        <f t="shared" si="3"/>
        <v>3</v>
      </c>
      <c r="J18" s="45">
        <v>41.731098413396602</v>
      </c>
      <c r="K18" s="15">
        <v>30.422962389410667</v>
      </c>
      <c r="L18" s="15">
        <v>22.026331309924636</v>
      </c>
      <c r="M18" s="15">
        <v>5.8196078872680905</v>
      </c>
      <c r="N18" s="25">
        <f t="shared" si="4"/>
        <v>5.2007652714978567</v>
      </c>
      <c r="O18" s="31">
        <f t="shared" si="5"/>
        <v>3</v>
      </c>
      <c r="P18" s="22">
        <v>7018</v>
      </c>
      <c r="Q18" s="50">
        <v>433</v>
      </c>
      <c r="R18" s="13">
        <f t="shared" si="6"/>
        <v>6.1698489598176122E-2</v>
      </c>
      <c r="S18" s="31">
        <f t="shared" si="7"/>
        <v>2</v>
      </c>
      <c r="T18" s="50">
        <v>17.149999999999999</v>
      </c>
      <c r="U18" s="14">
        <f t="shared" si="8"/>
        <v>2.6227251873375134E-3</v>
      </c>
      <c r="V18" s="31">
        <f t="shared" si="9"/>
        <v>4</v>
      </c>
      <c r="W18" s="24">
        <f t="shared" si="10"/>
        <v>3.2</v>
      </c>
      <c r="X18" s="55">
        <f t="shared" si="11"/>
        <v>3</v>
      </c>
      <c r="Y18" s="17">
        <v>2</v>
      </c>
      <c r="Z18" s="16">
        <f t="shared" si="12"/>
        <v>6</v>
      </c>
      <c r="AA18" s="55">
        <f t="shared" si="13"/>
        <v>3</v>
      </c>
      <c r="AB18" s="55">
        <v>2</v>
      </c>
      <c r="AC18" s="22">
        <f t="shared" si="17"/>
        <v>1</v>
      </c>
      <c r="AD18" s="58">
        <f t="shared" si="14"/>
        <v>3</v>
      </c>
      <c r="AE18" s="17"/>
      <c r="AF18" s="4"/>
      <c r="AG18" s="4">
        <v>2</v>
      </c>
      <c r="AH18" s="4">
        <v>5</v>
      </c>
      <c r="AI18" s="4">
        <f t="shared" si="15"/>
        <v>10</v>
      </c>
      <c r="AJ18" s="92">
        <f t="shared" si="16"/>
        <v>2</v>
      </c>
    </row>
    <row r="19" spans="1:36" x14ac:dyDescent="0.25">
      <c r="A19" s="61">
        <v>18</v>
      </c>
      <c r="B19" s="62" t="s">
        <v>54</v>
      </c>
      <c r="C19" s="30">
        <v>6666.25</v>
      </c>
      <c r="D19" s="12">
        <v>3972</v>
      </c>
      <c r="E19" s="13">
        <f t="shared" si="0"/>
        <v>0.59583723982748926</v>
      </c>
      <c r="F19" s="31">
        <f t="shared" si="1"/>
        <v>3</v>
      </c>
      <c r="G19" s="39">
        <v>231</v>
      </c>
      <c r="H19" s="13">
        <f t="shared" si="2"/>
        <v>5.8157099697885198E-2</v>
      </c>
      <c r="I19" s="31">
        <f t="shared" si="3"/>
        <v>4</v>
      </c>
      <c r="J19" s="45">
        <v>49.539682745874366</v>
      </c>
      <c r="K19" s="15">
        <v>28.524147107777726</v>
      </c>
      <c r="L19" s="15">
        <v>16.738255628961284</v>
      </c>
      <c r="M19" s="15">
        <v>5.1979145173866241</v>
      </c>
      <c r="N19" s="25">
        <f t="shared" si="4"/>
        <v>4.4417544563124141</v>
      </c>
      <c r="O19" s="31">
        <f t="shared" si="5"/>
        <v>3</v>
      </c>
      <c r="P19" s="22">
        <v>4289</v>
      </c>
      <c r="Q19" s="50">
        <v>198</v>
      </c>
      <c r="R19" s="13">
        <f t="shared" si="6"/>
        <v>4.6164607134530196E-2</v>
      </c>
      <c r="S19" s="31">
        <f t="shared" si="7"/>
        <v>2</v>
      </c>
      <c r="T19" s="50">
        <v>8.31</v>
      </c>
      <c r="U19" s="14">
        <f t="shared" si="8"/>
        <v>2.0921450151057401E-3</v>
      </c>
      <c r="V19" s="31">
        <f t="shared" si="9"/>
        <v>4</v>
      </c>
      <c r="W19" s="24">
        <f t="shared" si="10"/>
        <v>3.2</v>
      </c>
      <c r="X19" s="55">
        <f t="shared" si="11"/>
        <v>3</v>
      </c>
      <c r="Y19" s="17">
        <v>2</v>
      </c>
      <c r="Z19" s="16">
        <f t="shared" si="12"/>
        <v>6</v>
      </c>
      <c r="AA19" s="55">
        <f t="shared" si="13"/>
        <v>3</v>
      </c>
      <c r="AB19" s="55">
        <v>1</v>
      </c>
      <c r="AC19" s="22">
        <f t="shared" si="17"/>
        <v>2</v>
      </c>
      <c r="AD19" s="59">
        <f t="shared" si="14"/>
        <v>4</v>
      </c>
      <c r="AE19" s="17"/>
      <c r="AF19" s="4"/>
      <c r="AG19" s="4">
        <v>2</v>
      </c>
      <c r="AH19" s="4">
        <v>5</v>
      </c>
      <c r="AI19" s="4">
        <f t="shared" si="15"/>
        <v>10</v>
      </c>
      <c r="AJ19" s="92">
        <f t="shared" si="16"/>
        <v>2</v>
      </c>
    </row>
    <row r="20" spans="1:36" x14ac:dyDescent="0.25">
      <c r="A20" s="61">
        <v>19</v>
      </c>
      <c r="B20" s="62" t="s">
        <v>55</v>
      </c>
      <c r="C20" s="30">
        <v>12234.14</v>
      </c>
      <c r="D20" s="12">
        <v>10221</v>
      </c>
      <c r="E20" s="13">
        <f t="shared" si="0"/>
        <v>0.83544899764102754</v>
      </c>
      <c r="F20" s="31">
        <f t="shared" si="1"/>
        <v>4</v>
      </c>
      <c r="G20" s="39">
        <v>103</v>
      </c>
      <c r="H20" s="13">
        <f t="shared" si="2"/>
        <v>1.0077291850112514E-2</v>
      </c>
      <c r="I20" s="31">
        <f t="shared" si="3"/>
        <v>4</v>
      </c>
      <c r="J20" s="45">
        <v>85.063930788243553</v>
      </c>
      <c r="K20" s="15">
        <v>10.134126486733242</v>
      </c>
      <c r="L20" s="15">
        <v>3.4214556206181115</v>
      </c>
      <c r="M20" s="15">
        <v>1.3804871044050875</v>
      </c>
      <c r="N20" s="25">
        <f t="shared" si="4"/>
        <v>1.2478351785782087</v>
      </c>
      <c r="O20" s="31">
        <f t="shared" si="5"/>
        <v>1</v>
      </c>
      <c r="P20" s="22">
        <v>10618</v>
      </c>
      <c r="Q20" s="50">
        <v>269</v>
      </c>
      <c r="R20" s="13">
        <f t="shared" si="6"/>
        <v>2.533433791674515E-2</v>
      </c>
      <c r="S20" s="31">
        <f t="shared" si="7"/>
        <v>1</v>
      </c>
      <c r="T20" s="50">
        <v>87.39</v>
      </c>
      <c r="U20" s="14">
        <f t="shared" si="8"/>
        <v>8.5500440270032292E-3</v>
      </c>
      <c r="V20" s="31">
        <f t="shared" si="9"/>
        <v>3</v>
      </c>
      <c r="W20" s="24">
        <f t="shared" si="10"/>
        <v>2.6</v>
      </c>
      <c r="X20" s="55">
        <f t="shared" si="11"/>
        <v>3</v>
      </c>
      <c r="Y20" s="17">
        <v>3</v>
      </c>
      <c r="Z20" s="16">
        <f t="shared" si="12"/>
        <v>9</v>
      </c>
      <c r="AA20" s="55">
        <f t="shared" si="13"/>
        <v>3</v>
      </c>
      <c r="AB20" s="55">
        <v>2</v>
      </c>
      <c r="AC20" s="22">
        <f t="shared" si="17"/>
        <v>1</v>
      </c>
      <c r="AD20" s="58">
        <f t="shared" si="14"/>
        <v>3</v>
      </c>
      <c r="AE20" s="17"/>
      <c r="AF20" s="4"/>
      <c r="AG20" s="4">
        <v>2</v>
      </c>
      <c r="AH20" s="4">
        <v>5</v>
      </c>
      <c r="AI20" s="4">
        <f t="shared" si="15"/>
        <v>10</v>
      </c>
      <c r="AJ20" s="92">
        <f t="shared" si="16"/>
        <v>2</v>
      </c>
    </row>
    <row r="21" spans="1:36" x14ac:dyDescent="0.25">
      <c r="A21" s="61">
        <v>20</v>
      </c>
      <c r="B21" s="62" t="s">
        <v>56</v>
      </c>
      <c r="C21" s="30">
        <v>5787.57</v>
      </c>
      <c r="D21" s="12">
        <v>2818</v>
      </c>
      <c r="E21" s="13">
        <f t="shared" si="0"/>
        <v>0.48690555794573548</v>
      </c>
      <c r="F21" s="31">
        <f t="shared" si="1"/>
        <v>3</v>
      </c>
      <c r="G21" s="39">
        <v>1360</v>
      </c>
      <c r="H21" s="13">
        <f t="shared" si="2"/>
        <v>0.48261178140525196</v>
      </c>
      <c r="I21" s="31">
        <f t="shared" si="3"/>
        <v>1</v>
      </c>
      <c r="J21" s="45">
        <v>31.852685737803206</v>
      </c>
      <c r="K21" s="15">
        <v>19.321523558611016</v>
      </c>
      <c r="L21" s="15">
        <v>32.469753849218101</v>
      </c>
      <c r="M21" s="15">
        <v>16.356036854367666</v>
      </c>
      <c r="N21" s="25">
        <f t="shared" si="4"/>
        <v>7.2610830978904888</v>
      </c>
      <c r="O21" s="31">
        <f t="shared" si="5"/>
        <v>4</v>
      </c>
      <c r="P21" s="22">
        <v>3072</v>
      </c>
      <c r="Q21" s="50">
        <v>224</v>
      </c>
      <c r="R21" s="13">
        <f t="shared" si="6"/>
        <v>7.2916666666666671E-2</v>
      </c>
      <c r="S21" s="31">
        <f t="shared" si="7"/>
        <v>3</v>
      </c>
      <c r="T21" s="50">
        <v>19.510000000000002</v>
      </c>
      <c r="U21" s="14">
        <f t="shared" si="8"/>
        <v>6.9233498935415191E-3</v>
      </c>
      <c r="V21" s="31">
        <f t="shared" si="9"/>
        <v>4</v>
      </c>
      <c r="W21" s="24">
        <f t="shared" si="10"/>
        <v>3</v>
      </c>
      <c r="X21" s="55">
        <f t="shared" si="11"/>
        <v>3</v>
      </c>
      <c r="Y21" s="17">
        <v>2</v>
      </c>
      <c r="Z21" s="16">
        <f t="shared" si="12"/>
        <v>6</v>
      </c>
      <c r="AA21" s="55">
        <f t="shared" si="13"/>
        <v>3</v>
      </c>
      <c r="AB21" s="55">
        <v>1</v>
      </c>
      <c r="AC21" s="22">
        <f t="shared" si="17"/>
        <v>2</v>
      </c>
      <c r="AD21" s="59">
        <f t="shared" si="14"/>
        <v>4</v>
      </c>
      <c r="AE21" s="17"/>
      <c r="AF21" s="4"/>
      <c r="AG21" s="4">
        <v>2</v>
      </c>
      <c r="AH21" s="4">
        <v>5</v>
      </c>
      <c r="AI21" s="4">
        <f t="shared" si="15"/>
        <v>10</v>
      </c>
      <c r="AJ21" s="92">
        <f t="shared" si="16"/>
        <v>2</v>
      </c>
    </row>
    <row r="22" spans="1:36" x14ac:dyDescent="0.25">
      <c r="A22" s="61">
        <v>21</v>
      </c>
      <c r="B22" s="62" t="s">
        <v>57</v>
      </c>
      <c r="C22" s="30">
        <v>11054.75</v>
      </c>
      <c r="D22" s="12">
        <v>6014</v>
      </c>
      <c r="E22" s="13">
        <f t="shared" si="0"/>
        <v>0.5440195391121464</v>
      </c>
      <c r="F22" s="31">
        <f t="shared" si="1"/>
        <v>3</v>
      </c>
      <c r="G22" s="39">
        <v>576</v>
      </c>
      <c r="H22" s="13">
        <f t="shared" si="2"/>
        <v>9.5776521449950122E-2</v>
      </c>
      <c r="I22" s="31">
        <f t="shared" si="3"/>
        <v>4</v>
      </c>
      <c r="J22" s="45">
        <v>35.064523207223651</v>
      </c>
      <c r="K22" s="15">
        <v>26.144793989260794</v>
      </c>
      <c r="L22" s="15">
        <v>30.518852799264746</v>
      </c>
      <c r="M22" s="15">
        <v>8.2718300042507984</v>
      </c>
      <c r="N22" s="25">
        <f t="shared" si="4"/>
        <v>6.1735098799189929</v>
      </c>
      <c r="O22" s="31">
        <f t="shared" si="5"/>
        <v>4</v>
      </c>
      <c r="P22" s="22">
        <v>6398</v>
      </c>
      <c r="Q22" s="50">
        <v>153</v>
      </c>
      <c r="R22" s="13">
        <f t="shared" si="6"/>
        <v>2.3913723038449516E-2</v>
      </c>
      <c r="S22" s="31">
        <f t="shared" si="7"/>
        <v>1</v>
      </c>
      <c r="T22" s="50">
        <v>116.42</v>
      </c>
      <c r="U22" s="14">
        <f t="shared" si="8"/>
        <v>1.9358164283338877E-2</v>
      </c>
      <c r="V22" s="31">
        <f t="shared" si="9"/>
        <v>2</v>
      </c>
      <c r="W22" s="24">
        <f t="shared" si="10"/>
        <v>2.8</v>
      </c>
      <c r="X22" s="55">
        <f t="shared" si="11"/>
        <v>3</v>
      </c>
      <c r="Y22" s="17">
        <v>2</v>
      </c>
      <c r="Z22" s="16">
        <f t="shared" si="12"/>
        <v>6</v>
      </c>
      <c r="AA22" s="55">
        <f t="shared" si="13"/>
        <v>3</v>
      </c>
      <c r="AB22" s="55">
        <v>1</v>
      </c>
      <c r="AC22" s="22">
        <f t="shared" si="17"/>
        <v>2</v>
      </c>
      <c r="AD22" s="59">
        <f t="shared" si="14"/>
        <v>4</v>
      </c>
      <c r="AE22" s="17"/>
      <c r="AF22" s="4"/>
      <c r="AG22" s="4">
        <v>2</v>
      </c>
      <c r="AH22" s="4">
        <v>5</v>
      </c>
      <c r="AI22" s="4">
        <f t="shared" si="15"/>
        <v>10</v>
      </c>
      <c r="AJ22" s="92">
        <f t="shared" si="16"/>
        <v>2</v>
      </c>
    </row>
    <row r="23" spans="1:36" x14ac:dyDescent="0.25">
      <c r="A23" s="61">
        <v>22</v>
      </c>
      <c r="B23" s="62" t="s">
        <v>58</v>
      </c>
      <c r="C23" s="30">
        <v>10929.79</v>
      </c>
      <c r="D23" s="12">
        <v>3899</v>
      </c>
      <c r="E23" s="13">
        <f t="shared" si="0"/>
        <v>0.35673146510591691</v>
      </c>
      <c r="F23" s="31">
        <f t="shared" si="1"/>
        <v>2</v>
      </c>
      <c r="G23" s="39">
        <v>1118</v>
      </c>
      <c r="H23" s="13">
        <f t="shared" si="2"/>
        <v>0.28674018979225441</v>
      </c>
      <c r="I23" s="31">
        <f t="shared" si="3"/>
        <v>2</v>
      </c>
      <c r="J23" s="45">
        <v>50.635483970840291</v>
      </c>
      <c r="K23" s="15">
        <v>18.979397011207006</v>
      </c>
      <c r="L23" s="15">
        <v>19.659971205973225</v>
      </c>
      <c r="M23" s="15">
        <v>10.725147811979472</v>
      </c>
      <c r="N23" s="25">
        <f t="shared" si="4"/>
        <v>5.0188148900077012</v>
      </c>
      <c r="O23" s="31">
        <f t="shared" si="5"/>
        <v>3</v>
      </c>
      <c r="P23" s="22">
        <v>4312</v>
      </c>
      <c r="Q23" s="50">
        <v>34</v>
      </c>
      <c r="R23" s="13">
        <f t="shared" si="6"/>
        <v>7.8849721706864568E-3</v>
      </c>
      <c r="S23" s="31">
        <f t="shared" si="7"/>
        <v>1</v>
      </c>
      <c r="T23" s="50">
        <v>45.89</v>
      </c>
      <c r="U23" s="14">
        <f t="shared" si="8"/>
        <v>1.1769684534496025E-2</v>
      </c>
      <c r="V23" s="31">
        <f t="shared" si="9"/>
        <v>3</v>
      </c>
      <c r="W23" s="24">
        <f t="shared" si="10"/>
        <v>2.2000000000000002</v>
      </c>
      <c r="X23" s="55">
        <f t="shared" si="11"/>
        <v>2</v>
      </c>
      <c r="Y23" s="17">
        <v>2</v>
      </c>
      <c r="Z23" s="16">
        <f t="shared" si="12"/>
        <v>4</v>
      </c>
      <c r="AA23" s="55">
        <f t="shared" si="13"/>
        <v>2</v>
      </c>
      <c r="AB23" s="55">
        <v>2</v>
      </c>
      <c r="AC23" s="22">
        <f t="shared" si="17"/>
        <v>0</v>
      </c>
      <c r="AD23" s="57">
        <f t="shared" si="14"/>
        <v>2</v>
      </c>
      <c r="AE23" s="17"/>
      <c r="AF23" s="4"/>
      <c r="AG23" s="4">
        <v>2</v>
      </c>
      <c r="AH23" s="4">
        <v>5</v>
      </c>
      <c r="AI23" s="4">
        <f t="shared" si="15"/>
        <v>10</v>
      </c>
      <c r="AJ23" s="92">
        <f t="shared" si="16"/>
        <v>2</v>
      </c>
    </row>
    <row r="24" spans="1:36" x14ac:dyDescent="0.25">
      <c r="A24" s="61">
        <v>23</v>
      </c>
      <c r="B24" s="62" t="s">
        <v>59</v>
      </c>
      <c r="C24" s="30">
        <v>8797.7000000000007</v>
      </c>
      <c r="D24" s="12">
        <v>3859</v>
      </c>
      <c r="E24" s="13">
        <f t="shared" si="0"/>
        <v>0.43863737113109103</v>
      </c>
      <c r="F24" s="31">
        <f t="shared" si="1"/>
        <v>3</v>
      </c>
      <c r="G24" s="39">
        <v>1320</v>
      </c>
      <c r="H24" s="13">
        <f t="shared" si="2"/>
        <v>0.34205752785695775</v>
      </c>
      <c r="I24" s="31">
        <f t="shared" si="3"/>
        <v>2</v>
      </c>
      <c r="J24" s="45">
        <v>47.346495240982463</v>
      </c>
      <c r="K24" s="15">
        <v>19.101887547227296</v>
      </c>
      <c r="L24" s="15">
        <v>21.646318179039341</v>
      </c>
      <c r="M24" s="15">
        <v>11.9052990327509</v>
      </c>
      <c r="N24" s="25">
        <f t="shared" si="4"/>
        <v>5.4223074931775699</v>
      </c>
      <c r="O24" s="31">
        <f t="shared" si="5"/>
        <v>3</v>
      </c>
      <c r="P24" s="22">
        <v>4291</v>
      </c>
      <c r="Q24" s="50">
        <v>286</v>
      </c>
      <c r="R24" s="13">
        <f t="shared" si="6"/>
        <v>6.6651130272663714E-2</v>
      </c>
      <c r="S24" s="31">
        <f t="shared" si="7"/>
        <v>2</v>
      </c>
      <c r="T24" s="50">
        <v>23.9</v>
      </c>
      <c r="U24" s="14">
        <f t="shared" si="8"/>
        <v>6.1933143301373412E-3</v>
      </c>
      <c r="V24" s="31">
        <f t="shared" si="9"/>
        <v>4</v>
      </c>
      <c r="W24" s="24">
        <f t="shared" si="10"/>
        <v>2.8</v>
      </c>
      <c r="X24" s="55">
        <f t="shared" si="11"/>
        <v>3</v>
      </c>
      <c r="Y24" s="17">
        <v>2</v>
      </c>
      <c r="Z24" s="16">
        <f t="shared" si="12"/>
        <v>6</v>
      </c>
      <c r="AA24" s="55">
        <f t="shared" si="13"/>
        <v>3</v>
      </c>
      <c r="AB24" s="55">
        <v>1</v>
      </c>
      <c r="AC24" s="22">
        <f t="shared" si="17"/>
        <v>2</v>
      </c>
      <c r="AD24" s="59">
        <f t="shared" si="14"/>
        <v>4</v>
      </c>
      <c r="AE24" s="17"/>
      <c r="AF24" s="4"/>
      <c r="AG24" s="4">
        <v>2</v>
      </c>
      <c r="AH24" s="4">
        <v>5</v>
      </c>
      <c r="AI24" s="4">
        <f t="shared" si="15"/>
        <v>10</v>
      </c>
      <c r="AJ24" s="92">
        <f t="shared" si="16"/>
        <v>2</v>
      </c>
    </row>
    <row r="25" spans="1:36" x14ac:dyDescent="0.25">
      <c r="A25" s="61">
        <v>24</v>
      </c>
      <c r="B25" s="62" t="s">
        <v>60</v>
      </c>
      <c r="C25" s="30">
        <v>8600.08</v>
      </c>
      <c r="D25" s="12">
        <v>4281</v>
      </c>
      <c r="E25" s="13">
        <f t="shared" si="0"/>
        <v>0.49778606710635248</v>
      </c>
      <c r="F25" s="31">
        <f t="shared" si="1"/>
        <v>3</v>
      </c>
      <c r="G25" s="39">
        <v>150</v>
      </c>
      <c r="H25" s="13">
        <f t="shared" si="2"/>
        <v>3.5038542396636299E-2</v>
      </c>
      <c r="I25" s="31">
        <f t="shared" si="3"/>
        <v>4</v>
      </c>
      <c r="J25" s="45">
        <v>37.854564273564641</v>
      </c>
      <c r="K25" s="15">
        <v>34.751951527256793</v>
      </c>
      <c r="L25" s="15">
        <v>5.1415659910548888</v>
      </c>
      <c r="M25" s="15">
        <v>22.251918208123673</v>
      </c>
      <c r="N25" s="25">
        <f t="shared" si="4"/>
        <v>6.5396064022765543</v>
      </c>
      <c r="O25" s="31">
        <f t="shared" si="5"/>
        <v>4</v>
      </c>
      <c r="P25" s="22">
        <v>4761</v>
      </c>
      <c r="Q25" s="50">
        <v>252</v>
      </c>
      <c r="R25" s="13">
        <f t="shared" si="6"/>
        <v>5.2930056710775046E-2</v>
      </c>
      <c r="S25" s="31">
        <f t="shared" si="7"/>
        <v>2</v>
      </c>
      <c r="T25" s="50">
        <v>100.55</v>
      </c>
      <c r="U25" s="14">
        <f t="shared" si="8"/>
        <v>2.3487502919878531E-2</v>
      </c>
      <c r="V25" s="31">
        <f t="shared" si="9"/>
        <v>2</v>
      </c>
      <c r="W25" s="24">
        <f t="shared" si="10"/>
        <v>3</v>
      </c>
      <c r="X25" s="55">
        <f t="shared" si="11"/>
        <v>3</v>
      </c>
      <c r="Y25" s="17">
        <v>2</v>
      </c>
      <c r="Z25" s="16">
        <f t="shared" si="12"/>
        <v>6</v>
      </c>
      <c r="AA25" s="55">
        <f t="shared" si="13"/>
        <v>3</v>
      </c>
      <c r="AB25" s="55">
        <v>2</v>
      </c>
      <c r="AC25" s="22">
        <f t="shared" si="17"/>
        <v>1</v>
      </c>
      <c r="AD25" s="58">
        <f t="shared" si="14"/>
        <v>3</v>
      </c>
      <c r="AE25" s="17"/>
      <c r="AF25" s="4"/>
      <c r="AG25" s="4">
        <v>2</v>
      </c>
      <c r="AH25" s="4">
        <v>5</v>
      </c>
      <c r="AI25" s="4">
        <f t="shared" si="15"/>
        <v>10</v>
      </c>
      <c r="AJ25" s="92">
        <f t="shared" si="16"/>
        <v>2</v>
      </c>
    </row>
    <row r="26" spans="1:36" x14ac:dyDescent="0.25">
      <c r="A26" s="61">
        <v>25</v>
      </c>
      <c r="B26" s="62" t="s">
        <v>61</v>
      </c>
      <c r="C26" s="30">
        <v>3738.95</v>
      </c>
      <c r="D26" s="12">
        <v>686</v>
      </c>
      <c r="E26" s="13">
        <f t="shared" si="0"/>
        <v>0.1834739699648297</v>
      </c>
      <c r="F26" s="31">
        <f t="shared" si="1"/>
        <v>2</v>
      </c>
      <c r="G26" s="39">
        <v>285</v>
      </c>
      <c r="H26" s="13">
        <f t="shared" si="2"/>
        <v>0.41545189504373176</v>
      </c>
      <c r="I26" s="31">
        <f t="shared" si="3"/>
        <v>1</v>
      </c>
      <c r="J26" s="45">
        <v>38.351490190255376</v>
      </c>
      <c r="K26" s="15">
        <v>21.903113334721553</v>
      </c>
      <c r="L26" s="15">
        <v>23.770927647058741</v>
      </c>
      <c r="M26" s="15">
        <v>15.974468827964335</v>
      </c>
      <c r="N26" s="25">
        <f t="shared" si="4"/>
        <v>6.4997117916813671</v>
      </c>
      <c r="O26" s="31">
        <f t="shared" si="5"/>
        <v>4</v>
      </c>
      <c r="P26" s="22">
        <v>780</v>
      </c>
      <c r="Q26" s="50">
        <v>8</v>
      </c>
      <c r="R26" s="13">
        <f t="shared" si="6"/>
        <v>1.0256410256410256E-2</v>
      </c>
      <c r="S26" s="31">
        <f t="shared" si="7"/>
        <v>1</v>
      </c>
      <c r="T26" s="50">
        <v>36.369999999999997</v>
      </c>
      <c r="U26" s="14">
        <f t="shared" si="8"/>
        <v>5.3017492711370261E-2</v>
      </c>
      <c r="V26" s="31">
        <f t="shared" si="9"/>
        <v>1</v>
      </c>
      <c r="W26" s="24">
        <f t="shared" si="10"/>
        <v>1.8</v>
      </c>
      <c r="X26" s="55">
        <f t="shared" si="11"/>
        <v>2</v>
      </c>
      <c r="Y26" s="17">
        <v>1</v>
      </c>
      <c r="Z26" s="16">
        <f t="shared" si="12"/>
        <v>2</v>
      </c>
      <c r="AA26" s="55">
        <f t="shared" si="13"/>
        <v>1</v>
      </c>
      <c r="AB26" s="55">
        <v>2</v>
      </c>
      <c r="AC26" s="22">
        <f t="shared" si="17"/>
        <v>-1</v>
      </c>
      <c r="AD26" s="57">
        <f t="shared" si="14"/>
        <v>2</v>
      </c>
      <c r="AE26" s="17"/>
      <c r="AF26" s="4"/>
      <c r="AG26" s="4">
        <v>2</v>
      </c>
      <c r="AH26" s="4">
        <v>5</v>
      </c>
      <c r="AI26" s="4">
        <f t="shared" si="15"/>
        <v>10</v>
      </c>
      <c r="AJ26" s="92">
        <f t="shared" si="16"/>
        <v>2</v>
      </c>
    </row>
    <row r="27" spans="1:36" ht="14.4" thickBot="1" x14ac:dyDescent="0.3">
      <c r="A27" s="63">
        <v>26</v>
      </c>
      <c r="B27" s="64" t="s">
        <v>62</v>
      </c>
      <c r="C27" s="32">
        <v>8155.45</v>
      </c>
      <c r="D27" s="33">
        <v>4298</v>
      </c>
      <c r="E27" s="34">
        <f t="shared" si="0"/>
        <v>0.52700954576387571</v>
      </c>
      <c r="F27" s="35">
        <f t="shared" si="1"/>
        <v>3</v>
      </c>
      <c r="G27" s="41">
        <v>1158</v>
      </c>
      <c r="H27" s="34">
        <f t="shared" si="2"/>
        <v>0.26942764076314563</v>
      </c>
      <c r="I27" s="35">
        <f t="shared" si="3"/>
        <v>2</v>
      </c>
      <c r="J27" s="46">
        <v>26.196382512655454</v>
      </c>
      <c r="K27" s="47">
        <v>25.264654204087478</v>
      </c>
      <c r="L27" s="47">
        <v>34.303173113405357</v>
      </c>
      <c r="M27" s="47">
        <v>14.235790169851715</v>
      </c>
      <c r="N27" s="48">
        <f t="shared" si="4"/>
        <v>7.4872592865883192</v>
      </c>
      <c r="O27" s="35">
        <f t="shared" si="5"/>
        <v>4</v>
      </c>
      <c r="P27" s="22">
        <v>4631</v>
      </c>
      <c r="Q27" s="51">
        <v>17</v>
      </c>
      <c r="R27" s="34">
        <f t="shared" si="6"/>
        <v>3.6709134096307495E-3</v>
      </c>
      <c r="S27" s="35">
        <f t="shared" si="7"/>
        <v>1</v>
      </c>
      <c r="T27" s="51">
        <v>31.3</v>
      </c>
      <c r="U27" s="53">
        <f t="shared" si="8"/>
        <v>7.2824569567240581E-3</v>
      </c>
      <c r="V27" s="35">
        <f t="shared" si="9"/>
        <v>3</v>
      </c>
      <c r="W27" s="24">
        <f t="shared" si="10"/>
        <v>2.6</v>
      </c>
      <c r="X27" s="56">
        <f t="shared" si="11"/>
        <v>3</v>
      </c>
      <c r="Y27" s="17">
        <v>2</v>
      </c>
      <c r="Z27" s="16">
        <f t="shared" si="12"/>
        <v>6</v>
      </c>
      <c r="AA27" s="56">
        <f t="shared" si="13"/>
        <v>3</v>
      </c>
      <c r="AB27" s="56">
        <v>1</v>
      </c>
      <c r="AC27" s="22">
        <f t="shared" si="17"/>
        <v>2</v>
      </c>
      <c r="AD27" s="60">
        <f t="shared" si="14"/>
        <v>4</v>
      </c>
      <c r="AE27" s="17"/>
      <c r="AF27" s="4"/>
      <c r="AG27" s="4">
        <v>2</v>
      </c>
      <c r="AH27" s="4">
        <v>5</v>
      </c>
      <c r="AI27" s="4">
        <f t="shared" si="15"/>
        <v>10</v>
      </c>
      <c r="AJ27" s="92">
        <f t="shared" si="16"/>
        <v>2</v>
      </c>
    </row>
    <row r="29" spans="1:36" x14ac:dyDescent="0.25">
      <c r="R29" s="3"/>
    </row>
  </sheetData>
  <sortState xmlns:xlrd2="http://schemas.microsoft.com/office/spreadsheetml/2017/richdata2" ref="A2:AJ1048576">
    <sortCondition ref="A1:A10485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BCBF-43FB-4063-BC83-730499427C99}">
  <dimension ref="A1:AM28"/>
  <sheetViews>
    <sheetView topLeftCell="Q1" zoomScale="80" zoomScaleNormal="80" workbookViewId="0">
      <selection activeCell="AB6" sqref="AB6"/>
    </sheetView>
  </sheetViews>
  <sheetFormatPr defaultColWidth="13.59765625" defaultRowHeight="13.8" x14ac:dyDescent="0.25"/>
  <cols>
    <col min="1" max="1" width="4.59765625" customWidth="1"/>
    <col min="2" max="2" width="27" customWidth="1"/>
    <col min="3" max="3" width="32.69921875" bestFit="1" customWidth="1"/>
    <col min="4" max="4" width="14.3984375" style="2" customWidth="1"/>
    <col min="5" max="5" width="13.59765625" style="6"/>
    <col min="6" max="6" width="17.8984375" style="1" customWidth="1"/>
    <col min="7" max="7" width="11.8984375" customWidth="1"/>
    <col min="8" max="8" width="18.8984375" style="7" customWidth="1"/>
    <col min="10" max="10" width="16.09765625" customWidth="1"/>
    <col min="11" max="11" width="16.59765625" customWidth="1"/>
    <col min="12" max="12" width="18.5" hidden="1" customWidth="1"/>
    <col min="13" max="13" width="17.5" hidden="1" customWidth="1"/>
    <col min="14" max="14" width="21.09765625" hidden="1" customWidth="1"/>
    <col min="15" max="15" width="18.3984375" hidden="1" customWidth="1"/>
    <col min="16" max="16" width="16.59765625" customWidth="1"/>
    <col min="17" max="17" width="19.5" customWidth="1"/>
    <col min="18" max="18" width="25.59765625" style="7" customWidth="1"/>
    <col min="19" max="19" width="18.59765625" style="1" customWidth="1"/>
    <col min="20" max="20" width="20.8984375" hidden="1" customWidth="1"/>
    <col min="21" max="21" width="17.59765625" style="7" hidden="1" customWidth="1"/>
    <col min="22" max="22" width="17.8984375" hidden="1" customWidth="1"/>
    <col min="23" max="23" width="18.59765625" hidden="1" customWidth="1"/>
    <col min="24" max="24" width="10" style="8" hidden="1" customWidth="1"/>
    <col min="25" max="25" width="8.3984375" hidden="1" customWidth="1"/>
    <col min="26" max="26" width="16.09765625" customWidth="1"/>
    <col min="27" max="27" width="17.69921875" customWidth="1"/>
    <col min="30" max="30" width="13.59765625" customWidth="1"/>
    <col min="31" max="31" width="17.59765625" customWidth="1"/>
    <col min="34" max="34" width="0" hidden="1" customWidth="1"/>
    <col min="35" max="35" width="16.8984375" hidden="1" customWidth="1"/>
    <col min="36" max="36" width="16" customWidth="1"/>
  </cols>
  <sheetData>
    <row r="1" spans="1:39" ht="141" customHeight="1" x14ac:dyDescent="0.25">
      <c r="A1" s="9" t="s">
        <v>0</v>
      </c>
      <c r="B1" s="18" t="s">
        <v>1</v>
      </c>
      <c r="C1" s="26" t="s">
        <v>2</v>
      </c>
      <c r="D1" s="28" t="s">
        <v>3</v>
      </c>
      <c r="E1" s="29" t="s">
        <v>4</v>
      </c>
      <c r="F1" s="27" t="s">
        <v>5</v>
      </c>
      <c r="G1" s="36" t="s">
        <v>6</v>
      </c>
      <c r="H1" s="37" t="s">
        <v>7</v>
      </c>
      <c r="I1" s="38" t="s">
        <v>8</v>
      </c>
      <c r="J1" s="68" t="s">
        <v>74</v>
      </c>
      <c r="K1" s="44" t="s">
        <v>68</v>
      </c>
      <c r="L1" s="20" t="s">
        <v>9</v>
      </c>
      <c r="M1" s="9" t="s">
        <v>10</v>
      </c>
      <c r="N1" s="9" t="s">
        <v>10</v>
      </c>
      <c r="O1" s="18" t="s">
        <v>11</v>
      </c>
      <c r="P1" s="5" t="s">
        <v>75</v>
      </c>
      <c r="Q1" s="70" t="s">
        <v>69</v>
      </c>
      <c r="R1" s="28" t="s">
        <v>70</v>
      </c>
      <c r="S1" s="27" t="s">
        <v>71</v>
      </c>
      <c r="T1" s="20" t="s">
        <v>16</v>
      </c>
      <c r="U1" s="10" t="s">
        <v>17</v>
      </c>
      <c r="V1" s="9" t="s">
        <v>18</v>
      </c>
      <c r="W1" s="9" t="s">
        <v>19</v>
      </c>
      <c r="X1" s="11" t="s">
        <v>72</v>
      </c>
      <c r="Y1" s="9" t="s">
        <v>76</v>
      </c>
      <c r="Z1" s="18" t="s">
        <v>21</v>
      </c>
      <c r="AA1" s="54" t="s">
        <v>22</v>
      </c>
      <c r="AB1" s="20" t="s">
        <v>23</v>
      </c>
      <c r="AC1" s="18" t="s">
        <v>24</v>
      </c>
      <c r="AD1" s="54" t="s">
        <v>25</v>
      </c>
      <c r="AE1" s="54" t="s">
        <v>26</v>
      </c>
      <c r="AF1" s="21" t="s">
        <v>27</v>
      </c>
      <c r="AG1" s="54" t="s">
        <v>28</v>
      </c>
      <c r="AH1" s="20" t="s">
        <v>29</v>
      </c>
      <c r="AI1" s="9" t="s">
        <v>30</v>
      </c>
      <c r="AJ1" s="9" t="s">
        <v>31</v>
      </c>
      <c r="AK1" s="9" t="s">
        <v>32</v>
      </c>
      <c r="AL1" s="9" t="s">
        <v>33</v>
      </c>
      <c r="AM1" s="9" t="s">
        <v>34</v>
      </c>
    </row>
    <row r="2" spans="1:39" x14ac:dyDescent="0.25">
      <c r="A2" s="61">
        <v>1</v>
      </c>
      <c r="B2" s="85" t="s">
        <v>35</v>
      </c>
      <c r="C2" s="30">
        <v>24016.080000000002</v>
      </c>
      <c r="D2" s="12">
        <v>14074</v>
      </c>
      <c r="E2" s="13">
        <f>D2/C2</f>
        <v>0.58602403056618724</v>
      </c>
      <c r="F2" s="31">
        <f>IF(E2&lt;10%,1,IF(E2&lt;40%,2,IF(E2&lt;60%,3,4)))</f>
        <v>3</v>
      </c>
      <c r="G2" s="39">
        <v>666</v>
      </c>
      <c r="H2" s="13">
        <f>G2/D2</f>
        <v>4.7321301691061531E-2</v>
      </c>
      <c r="I2" s="31">
        <f>IF(H2&lt;10%,4,IF(H2&lt;20%,3,IF(H2&lt;40%,2,1)))</f>
        <v>4</v>
      </c>
      <c r="J2" s="50">
        <v>4.0702394380678975</v>
      </c>
      <c r="K2" s="31">
        <f>IF(J2&gt;6,4,IF(J2&gt;4,3,IF(J2&gt;3,2,1)))</f>
        <v>3</v>
      </c>
      <c r="L2" s="17">
        <v>8585</v>
      </c>
      <c r="M2" s="4">
        <v>6019</v>
      </c>
      <c r="N2" s="4">
        <f>L2-M2</f>
        <v>2566</v>
      </c>
      <c r="O2" s="16"/>
      <c r="P2" s="50">
        <v>15278</v>
      </c>
      <c r="Q2" s="4">
        <v>989</v>
      </c>
      <c r="R2" s="13">
        <f>Q2/P2</f>
        <v>6.4733603874852733E-2</v>
      </c>
      <c r="S2" s="31">
        <f>IF(R2&lt;3%,1,IF(R2&lt;7%,2,IF(R2&lt;20%,3,4)))</f>
        <v>2</v>
      </c>
      <c r="T2" s="17">
        <v>215</v>
      </c>
      <c r="U2" s="13">
        <f>T2/D2</f>
        <v>1.5276396191558904E-2</v>
      </c>
      <c r="V2" s="4">
        <f>IF(U2&lt;3%,4,IF(U2&lt;5%,3,IF(U2&lt;15%,2,1)))</f>
        <v>4</v>
      </c>
      <c r="W2" s="4">
        <v>17.829999999999998</v>
      </c>
      <c r="X2" s="14">
        <f>W2/D2</f>
        <v>1.2668750888162569E-3</v>
      </c>
      <c r="Y2" s="4">
        <f>IF(X2&lt;0.7%,4,IF(X2&lt;1.5%,3,IF(X2&lt;3%,2,1)))</f>
        <v>4</v>
      </c>
      <c r="Z2" s="19">
        <f>(F2+I2+S2+K2)/4</f>
        <v>3</v>
      </c>
      <c r="AA2" s="55">
        <f>IF(Z2&lt;1.5,1,IF(Z2&lt;2.5,2,IF(Z2&lt;3.5,3,4)))</f>
        <v>3</v>
      </c>
      <c r="AB2" s="89">
        <v>1</v>
      </c>
      <c r="AC2" s="16">
        <f>AB2*AA2</f>
        <v>3</v>
      </c>
      <c r="AD2" s="55">
        <f>IF(AC2&lt;3,1,IF(AC2&lt;5,2,IF(AC2&lt;12,3,4)))</f>
        <v>2</v>
      </c>
      <c r="AE2" s="55">
        <v>1</v>
      </c>
      <c r="AF2" s="22">
        <f>AD2-AE2</f>
        <v>1</v>
      </c>
      <c r="AG2" s="66">
        <f>IF(AF2&lt;-1,1,IF(AF2&lt;1,2,IF(AF2=1,3,4)))</f>
        <v>3</v>
      </c>
      <c r="AH2" s="17"/>
      <c r="AI2" s="4"/>
      <c r="AJ2" s="4">
        <v>2</v>
      </c>
      <c r="AK2" s="4">
        <v>4</v>
      </c>
      <c r="AL2" s="4">
        <f>AJ2*AK2</f>
        <v>8</v>
      </c>
      <c r="AM2" s="92">
        <f>IF(AL2&lt;6,1,IF(AL2&lt;12,2,IF(AL2&lt;18,3,4)))</f>
        <v>2</v>
      </c>
    </row>
    <row r="3" spans="1:39" x14ac:dyDescent="0.25">
      <c r="A3" s="61">
        <v>2</v>
      </c>
      <c r="B3" s="85" t="s">
        <v>36</v>
      </c>
      <c r="C3" s="30">
        <v>3218.24</v>
      </c>
      <c r="D3" s="12">
        <v>1223</v>
      </c>
      <c r="E3" s="13">
        <f>D3/C3</f>
        <v>0.38002137814457593</v>
      </c>
      <c r="F3" s="31">
        <f>IF(E3&lt;10%,1,IF(E3&lt;40%,2,IF(E3&lt;60%,3,4)))</f>
        <v>2</v>
      </c>
      <c r="G3" s="39">
        <v>418</v>
      </c>
      <c r="H3" s="13">
        <f>G3/D3</f>
        <v>0.34178250204415372</v>
      </c>
      <c r="I3" s="31">
        <f>IF(H3&lt;10%,4,IF(H3&lt;20%,3,IF(H3&lt;40%,2,1)))</f>
        <v>2</v>
      </c>
      <c r="J3" s="50">
        <v>8.920980130433362</v>
      </c>
      <c r="K3" s="31">
        <f>IF(J3&gt;6,4,IF(J3&gt;4,3,IF(J3&gt;3,2,1)))</f>
        <v>4</v>
      </c>
      <c r="L3" s="17">
        <v>1454</v>
      </c>
      <c r="M3" s="4">
        <v>1194</v>
      </c>
      <c r="N3" s="4">
        <f>L3-M3</f>
        <v>260</v>
      </c>
      <c r="O3" s="16"/>
      <c r="P3" s="50">
        <v>1382</v>
      </c>
      <c r="Q3" s="4">
        <v>3</v>
      </c>
      <c r="R3" s="13">
        <f>Q3/P3</f>
        <v>2.1707670043415342E-3</v>
      </c>
      <c r="S3" s="31">
        <f>IF(R3&lt;3%,1,IF(R3&lt;7%,2,IF(R3&lt;20%,3,4)))</f>
        <v>1</v>
      </c>
      <c r="T3" s="17">
        <v>156</v>
      </c>
      <c r="U3" s="13">
        <f>T3/D3</f>
        <v>0.12755519215044972</v>
      </c>
      <c r="V3" s="4">
        <f>IF(U3&lt;3%,4,IF(U3&lt;5%,3,IF(U3&lt;15%,2,1)))</f>
        <v>2</v>
      </c>
      <c r="W3" s="4">
        <v>92.03</v>
      </c>
      <c r="X3" s="14">
        <f>W3/D3</f>
        <v>7.5249386753883887E-2</v>
      </c>
      <c r="Y3" s="4">
        <f>IF(X3&lt;0.7%,4,IF(X3&lt;1.5%,3,IF(X3&lt;3%,2,1)))</f>
        <v>1</v>
      </c>
      <c r="Z3" s="19">
        <f>(F3+I3+S3+K3)/4</f>
        <v>2.25</v>
      </c>
      <c r="AA3" s="55">
        <f>IF(Z3&lt;1.5,1,IF(Z3&lt;2.5,2,IF(Z3&lt;3.5,3,4)))</f>
        <v>2</v>
      </c>
      <c r="AB3" s="89">
        <v>2</v>
      </c>
      <c r="AC3" s="16">
        <f>AB3*AA3</f>
        <v>4</v>
      </c>
      <c r="AD3" s="55">
        <f>IF(AC3&lt;3,1,IF(AC3&lt;5,2,IF(AC3&lt;12,3,4)))</f>
        <v>2</v>
      </c>
      <c r="AE3" s="55">
        <v>1</v>
      </c>
      <c r="AF3" s="22">
        <f>AD3-AE3</f>
        <v>1</v>
      </c>
      <c r="AG3" s="66">
        <f>IF(AF3&lt;-1,1,IF(AF3&lt;1,2,IF(AF3=1,3,4)))</f>
        <v>3</v>
      </c>
      <c r="AH3" s="17"/>
      <c r="AI3" s="4"/>
      <c r="AJ3" s="4">
        <v>2</v>
      </c>
      <c r="AK3" s="4">
        <v>4</v>
      </c>
      <c r="AL3" s="4">
        <f>AJ3*AK3</f>
        <v>8</v>
      </c>
      <c r="AM3" s="92">
        <f t="shared" ref="AM3:AM27" si="0">IF(AL3&lt;6,1,IF(AL3&lt;12,2,IF(AL3&lt;18,3,4)))</f>
        <v>2</v>
      </c>
    </row>
    <row r="4" spans="1:39" ht="17.399999999999999" customHeight="1" x14ac:dyDescent="0.25">
      <c r="A4" s="81">
        <v>3</v>
      </c>
      <c r="B4" s="82" t="s">
        <v>37</v>
      </c>
      <c r="C4" s="30" t="s">
        <v>79</v>
      </c>
      <c r="D4" s="12"/>
      <c r="E4" s="13"/>
      <c r="F4" s="31"/>
      <c r="G4" s="40"/>
      <c r="H4" s="13"/>
      <c r="I4" s="31"/>
      <c r="J4" s="50"/>
      <c r="K4" s="31"/>
      <c r="L4" s="17"/>
      <c r="M4" s="4"/>
      <c r="N4" s="4"/>
      <c r="O4" s="16"/>
      <c r="P4" s="50"/>
      <c r="Q4" s="4"/>
      <c r="R4" s="13"/>
      <c r="S4" s="31"/>
      <c r="T4" s="17"/>
      <c r="U4" s="13"/>
      <c r="V4" s="4"/>
      <c r="W4" s="4"/>
      <c r="X4" s="14"/>
      <c r="Y4" s="4"/>
      <c r="Z4" s="19"/>
      <c r="AA4" s="55"/>
      <c r="AB4" s="89"/>
      <c r="AC4" s="16"/>
      <c r="AD4" s="55"/>
      <c r="AE4" s="55"/>
      <c r="AF4" s="22"/>
      <c r="AG4" s="55"/>
      <c r="AH4" s="17"/>
      <c r="AI4" s="4"/>
      <c r="AJ4" s="4"/>
      <c r="AK4" s="4"/>
      <c r="AL4" s="4"/>
      <c r="AM4" s="95"/>
    </row>
    <row r="5" spans="1:39" x14ac:dyDescent="0.25">
      <c r="A5" s="61">
        <v>4</v>
      </c>
      <c r="B5" s="85" t="s">
        <v>38</v>
      </c>
      <c r="C5" s="30">
        <v>2072.1999999999998</v>
      </c>
      <c r="D5" s="12">
        <v>691</v>
      </c>
      <c r="E5" s="13">
        <f>D5/C5</f>
        <v>0.33346202104044015</v>
      </c>
      <c r="F5" s="31">
        <f>IF(E5&lt;10%,1,IF(E5&lt;40%,2,IF(E5&lt;60%,3,4)))</f>
        <v>2</v>
      </c>
      <c r="G5" s="39">
        <v>112</v>
      </c>
      <c r="H5" s="13">
        <f>G5/D5</f>
        <v>0.16208393632416787</v>
      </c>
      <c r="I5" s="31">
        <f>IF(H5&lt;10%,4,IF(H5&lt;20%,3,IF(H5&lt;40%,2,1)))</f>
        <v>3</v>
      </c>
      <c r="J5" s="50">
        <v>7.9706420730972312</v>
      </c>
      <c r="K5" s="31">
        <f>IF(J5&gt;6,4,IF(J5&gt;4,3,IF(J5&gt;3,2,1)))</f>
        <v>4</v>
      </c>
      <c r="L5" s="17">
        <v>1079</v>
      </c>
      <c r="M5" s="4">
        <v>721</v>
      </c>
      <c r="N5" s="4">
        <f>L5-M5</f>
        <v>358</v>
      </c>
      <c r="O5" s="16"/>
      <c r="P5" s="50">
        <v>818</v>
      </c>
      <c r="Q5" s="4">
        <v>2</v>
      </c>
      <c r="R5" s="13">
        <f>Q5/P5</f>
        <v>2.4449877750611247E-3</v>
      </c>
      <c r="S5" s="31">
        <f>IF(R5&lt;3%,1,IF(R5&lt;7%,2,IF(R5&lt;20%,3,4)))</f>
        <v>1</v>
      </c>
      <c r="T5" s="17">
        <v>125</v>
      </c>
      <c r="U5" s="13">
        <f>T5/D5</f>
        <v>0.18089725036179449</v>
      </c>
      <c r="V5" s="4">
        <f>IF(U5&lt;3%,4,IF(U5&lt;5%,3,IF(U5&lt;15%,2,1)))</f>
        <v>1</v>
      </c>
      <c r="W5" s="4">
        <v>363.66</v>
      </c>
      <c r="X5" s="14">
        <f>W5/D5</f>
        <v>0.52628075253256157</v>
      </c>
      <c r="Y5" s="4">
        <f>IF(X5&lt;0.7%,4,IF(X5&lt;1.5%,3,IF(X5&lt;3%,2,1)))</f>
        <v>1</v>
      </c>
      <c r="Z5" s="19">
        <f>(F5+I5+S5+K5)/4</f>
        <v>2.5</v>
      </c>
      <c r="AA5" s="55">
        <f>IF(Z5&lt;1.5,1,IF(Z5&lt;2.5,2,IF(Z5&lt;3.5,3,4)))</f>
        <v>3</v>
      </c>
      <c r="AB5" s="89">
        <v>3</v>
      </c>
      <c r="AC5" s="16">
        <f>AB5*AA5</f>
        <v>9</v>
      </c>
      <c r="AD5" s="55">
        <f>IF(AC5&lt;3,1,IF(AC5&lt;5,2,IF(AC5&lt;12,3,4)))</f>
        <v>3</v>
      </c>
      <c r="AE5" s="55">
        <v>1</v>
      </c>
      <c r="AF5" s="22">
        <f>AD5-AE5</f>
        <v>2</v>
      </c>
      <c r="AG5" s="59">
        <f>IF(AF5&lt;-1,1,IF(AF5&lt;1,2,IF(AF5=1,3,4)))</f>
        <v>4</v>
      </c>
      <c r="AH5" s="17"/>
      <c r="AI5" s="4"/>
      <c r="AJ5" s="4">
        <v>2</v>
      </c>
      <c r="AK5" s="4">
        <v>4</v>
      </c>
      <c r="AL5" s="4">
        <f t="shared" ref="AL5:AL27" si="1">AJ5*AK5</f>
        <v>8</v>
      </c>
      <c r="AM5" s="92">
        <f t="shared" si="0"/>
        <v>2</v>
      </c>
    </row>
    <row r="6" spans="1:39" x14ac:dyDescent="0.25">
      <c r="A6" s="61">
        <v>5</v>
      </c>
      <c r="B6" s="85" t="s">
        <v>39</v>
      </c>
      <c r="C6" s="30">
        <v>8249.25</v>
      </c>
      <c r="D6" s="12">
        <v>2548</v>
      </c>
      <c r="E6" s="13">
        <f>D6/C6</f>
        <v>0.30887656453616996</v>
      </c>
      <c r="F6" s="31">
        <f>IF(E6&lt;10%,1,IF(E6&lt;40%,2,IF(E6&lt;60%,3,4)))</f>
        <v>2</v>
      </c>
      <c r="G6" s="39">
        <v>846</v>
      </c>
      <c r="H6" s="13">
        <f>G6/D6</f>
        <v>0.33202511773940346</v>
      </c>
      <c r="I6" s="31">
        <f>IF(H6&lt;10%,4,IF(H6&lt;20%,3,IF(H6&lt;40%,2,1)))</f>
        <v>2</v>
      </c>
      <c r="J6" s="50">
        <v>6.298517402469372</v>
      </c>
      <c r="K6" s="31">
        <f>IF(J6&gt;6,4,IF(J6&gt;4,3,IF(J6&gt;3,2,1)))</f>
        <v>4</v>
      </c>
      <c r="L6" s="17">
        <v>2644</v>
      </c>
      <c r="M6" s="4">
        <v>1736</v>
      </c>
      <c r="N6" s="4">
        <f>L6-M6</f>
        <v>908</v>
      </c>
      <c r="O6" s="16"/>
      <c r="P6" s="50">
        <v>2874</v>
      </c>
      <c r="Q6" s="4">
        <v>280</v>
      </c>
      <c r="R6" s="13">
        <f>Q6/P6</f>
        <v>9.7425191370911615E-2</v>
      </c>
      <c r="S6" s="31">
        <f>IF(R6&lt;3%,1,IF(R6&lt;7%,2,IF(R6&lt;20%,3,4)))</f>
        <v>3</v>
      </c>
      <c r="T6" s="17">
        <v>46</v>
      </c>
      <c r="U6" s="13">
        <f>T6/D6</f>
        <v>1.8053375196232339E-2</v>
      </c>
      <c r="V6" s="4">
        <f>IF(U6&lt;3%,4,IF(U6&lt;5%,3,IF(U6&lt;15%,2,1)))</f>
        <v>4</v>
      </c>
      <c r="W6" s="4">
        <v>16.09</v>
      </c>
      <c r="X6" s="14">
        <f>W6/D6</f>
        <v>6.3147566718995286E-3</v>
      </c>
      <c r="Y6" s="4">
        <f>IF(X6&lt;0.7%,4,IF(X6&lt;1.5%,3,IF(X6&lt;3%,2,1)))</f>
        <v>4</v>
      </c>
      <c r="Z6" s="19">
        <f>(F6+I6+S6+K6)/4</f>
        <v>2.75</v>
      </c>
      <c r="AA6" s="55">
        <f>IF(Z6&lt;1.5,1,IF(Z6&lt;2.5,2,IF(Z6&lt;3.5,3,4)))</f>
        <v>3</v>
      </c>
      <c r="AB6" s="89">
        <v>4</v>
      </c>
      <c r="AC6" s="16">
        <f>AB6*AA6</f>
        <v>12</v>
      </c>
      <c r="AD6" s="55">
        <f>IF(AC6&lt;3,1,IF(AC6&lt;5,2,IF(AC6&lt;12,3,4)))</f>
        <v>4</v>
      </c>
      <c r="AE6" s="55" t="s">
        <v>40</v>
      </c>
      <c r="AF6" s="22" t="s">
        <v>41</v>
      </c>
      <c r="AG6" s="59">
        <f>AD6</f>
        <v>4</v>
      </c>
      <c r="AH6" s="17"/>
      <c r="AI6" s="4"/>
      <c r="AJ6" s="4">
        <v>2</v>
      </c>
      <c r="AK6" s="4">
        <v>4</v>
      </c>
      <c r="AL6" s="4">
        <f t="shared" si="1"/>
        <v>8</v>
      </c>
      <c r="AM6" s="92">
        <f t="shared" si="0"/>
        <v>2</v>
      </c>
    </row>
    <row r="7" spans="1:39" x14ac:dyDescent="0.25">
      <c r="A7" s="61">
        <v>6</v>
      </c>
      <c r="B7" s="85" t="s">
        <v>42</v>
      </c>
      <c r="C7" s="30">
        <v>15254.96</v>
      </c>
      <c r="D7" s="12">
        <v>9425</v>
      </c>
      <c r="E7" s="13">
        <f>D7/C7</f>
        <v>0.61783183961151</v>
      </c>
      <c r="F7" s="31">
        <f>IF(E7&lt;10%,1,IF(E7&lt;40%,2,IF(E7&lt;60%,3,4)))</f>
        <v>4</v>
      </c>
      <c r="G7" s="39">
        <v>799</v>
      </c>
      <c r="H7" s="13">
        <f>G7/D7</f>
        <v>8.4774535809018572E-2</v>
      </c>
      <c r="I7" s="31">
        <f>IF(H7&lt;10%,4,IF(H7&lt;20%,3,IF(H7&lt;40%,2,1)))</f>
        <v>4</v>
      </c>
      <c r="J7" s="50">
        <v>5.7876730938825238</v>
      </c>
      <c r="K7" s="31">
        <f>IF(J7&gt;6,4,IF(J7&gt;4,3,IF(J7&gt;3,2,1)))</f>
        <v>3</v>
      </c>
      <c r="L7" s="17">
        <v>5194</v>
      </c>
      <c r="M7" s="4">
        <v>3681</v>
      </c>
      <c r="N7" s="4">
        <f>L7-M7</f>
        <v>1513</v>
      </c>
      <c r="O7" s="16"/>
      <c r="P7" s="50">
        <v>10046</v>
      </c>
      <c r="Q7" s="4">
        <v>564</v>
      </c>
      <c r="R7" s="13">
        <f>Q7/P7</f>
        <v>5.6141747959386819E-2</v>
      </c>
      <c r="S7" s="31">
        <f>IF(R7&lt;3%,1,IF(R7&lt;7%,2,IF(R7&lt;20%,3,4)))</f>
        <v>2</v>
      </c>
      <c r="T7" s="17">
        <v>57</v>
      </c>
      <c r="U7" s="13">
        <f>T7/D7</f>
        <v>6.0477453580901853E-3</v>
      </c>
      <c r="V7" s="4">
        <f>IF(U7&lt;3%,4,IF(U7&lt;5%,3,IF(U7&lt;15%,2,1)))</f>
        <v>4</v>
      </c>
      <c r="W7" s="4">
        <v>8.02</v>
      </c>
      <c r="X7" s="14">
        <f>W7/D7</f>
        <v>8.5092838196286469E-4</v>
      </c>
      <c r="Y7" s="4">
        <f>IF(X7&lt;0.7%,4,IF(X7&lt;1.5%,3,IF(X7&lt;3%,2,1)))</f>
        <v>4</v>
      </c>
      <c r="Z7" s="19">
        <f>(F7+I7+S7+K7)/4</f>
        <v>3.25</v>
      </c>
      <c r="AA7" s="55">
        <f>IF(Z7&lt;1.5,1,IF(Z7&lt;2.5,2,IF(Z7&lt;3.5,3,4)))</f>
        <v>3</v>
      </c>
      <c r="AB7" s="89">
        <v>2</v>
      </c>
      <c r="AC7" s="16">
        <f>AB7*AA7</f>
        <v>6</v>
      </c>
      <c r="AD7" s="55">
        <f>IF(AC7&lt;3,1,IF(AC7&lt;5,2,IF(AC7&lt;12,3,4)))</f>
        <v>3</v>
      </c>
      <c r="AE7" s="55">
        <v>1</v>
      </c>
      <c r="AF7" s="22">
        <f>AD7-AE7</f>
        <v>2</v>
      </c>
      <c r="AG7" s="59">
        <f>IF(AF7&lt;-1,1,IF(AF7&lt;1,2,IF(AF7=1,3,4)))</f>
        <v>4</v>
      </c>
      <c r="AH7" s="17"/>
      <c r="AI7" s="4"/>
      <c r="AJ7" s="4">
        <v>2</v>
      </c>
      <c r="AK7" s="4">
        <v>4</v>
      </c>
      <c r="AL7" s="4">
        <f t="shared" si="1"/>
        <v>8</v>
      </c>
      <c r="AM7" s="92">
        <f t="shared" si="0"/>
        <v>2</v>
      </c>
    </row>
    <row r="8" spans="1:39" x14ac:dyDescent="0.25">
      <c r="A8" s="61">
        <v>7</v>
      </c>
      <c r="B8" s="85" t="s">
        <v>43</v>
      </c>
      <c r="C8" s="30">
        <v>7544.51</v>
      </c>
      <c r="D8" s="12">
        <v>468</v>
      </c>
      <c r="E8" s="13">
        <f>D8/C8</f>
        <v>6.2031861578816912E-2</v>
      </c>
      <c r="F8" s="31">
        <f>IF(E8&lt;10%,1,IF(E8&lt;40%,2,IF(E8&lt;60%,3,4)))</f>
        <v>1</v>
      </c>
      <c r="G8" s="39">
        <v>0</v>
      </c>
      <c r="H8" s="13">
        <f>G8/D8</f>
        <v>0</v>
      </c>
      <c r="I8" s="31">
        <f>IF(H8&lt;10%,4,IF(H8&lt;20%,3,IF(H8&lt;40%,2,1)))</f>
        <v>4</v>
      </c>
      <c r="J8" s="50">
        <v>10.704439455269965</v>
      </c>
      <c r="K8" s="31">
        <f>IF(J8&gt;6,4,IF(J8&gt;4,3,IF(J8&gt;3,2,1)))</f>
        <v>4</v>
      </c>
      <c r="L8" s="17">
        <v>568</v>
      </c>
      <c r="M8" s="4">
        <v>457</v>
      </c>
      <c r="N8" s="4">
        <f>L8-M8</f>
        <v>111</v>
      </c>
      <c r="O8" s="16"/>
      <c r="P8" s="50">
        <v>529</v>
      </c>
      <c r="Q8" s="4">
        <v>3</v>
      </c>
      <c r="R8" s="13">
        <f>Q8/P8</f>
        <v>5.6710775047258983E-3</v>
      </c>
      <c r="S8" s="31">
        <f>IF(R8&lt;3%,1,IF(R8&lt;7%,2,IF(R8&lt;20%,3,4)))</f>
        <v>1</v>
      </c>
      <c r="T8" s="17">
        <v>58</v>
      </c>
      <c r="U8" s="13">
        <f>T8/D8</f>
        <v>0.12393162393162394</v>
      </c>
      <c r="V8" s="4">
        <f>IF(U8&lt;3%,4,IF(U8&lt;5%,3,IF(U8&lt;15%,2,1)))</f>
        <v>2</v>
      </c>
      <c r="W8" s="4">
        <v>91.33</v>
      </c>
      <c r="X8" s="14">
        <f>W8/D8</f>
        <v>0.19514957264957264</v>
      </c>
      <c r="Y8" s="4">
        <f>IF(X8&lt;0.7%,4,IF(X8&lt;1.5%,3,IF(X8&lt;3%,2,1)))</f>
        <v>1</v>
      </c>
      <c r="Z8" s="19">
        <f>(F8+I8+S8+K8)/4</f>
        <v>2.5</v>
      </c>
      <c r="AA8" s="55">
        <f>IF(Z8&lt;1.5,1,IF(Z8&lt;2.5,2,IF(Z8&lt;3.5,3,4)))</f>
        <v>3</v>
      </c>
      <c r="AB8" s="89">
        <v>3</v>
      </c>
      <c r="AC8" s="16">
        <f>AB8*AA8</f>
        <v>9</v>
      </c>
      <c r="AD8" s="55">
        <f>IF(AC8&lt;3,1,IF(AC8&lt;5,2,IF(AC8&lt;12,3,4)))</f>
        <v>3</v>
      </c>
      <c r="AE8" s="55">
        <v>1</v>
      </c>
      <c r="AF8" s="22">
        <f>AD8-AE8</f>
        <v>2</v>
      </c>
      <c r="AG8" s="59">
        <f>IF(AF8&lt;-1,1,IF(AF8&lt;1,2,IF(AF8=1,3,4)))</f>
        <v>4</v>
      </c>
      <c r="AH8" s="17"/>
      <c r="AI8" s="4"/>
      <c r="AJ8" s="4">
        <v>2</v>
      </c>
      <c r="AK8" s="4">
        <v>4</v>
      </c>
      <c r="AL8" s="4">
        <f t="shared" si="1"/>
        <v>8</v>
      </c>
      <c r="AM8" s="92">
        <f t="shared" si="0"/>
        <v>2</v>
      </c>
    </row>
    <row r="9" spans="1:39" x14ac:dyDescent="0.25">
      <c r="A9" s="81">
        <v>8</v>
      </c>
      <c r="B9" s="83" t="s">
        <v>44</v>
      </c>
      <c r="C9" s="30" t="s">
        <v>79</v>
      </c>
      <c r="D9" s="12"/>
      <c r="E9" s="13"/>
      <c r="F9" s="31"/>
      <c r="G9" s="39"/>
      <c r="H9" s="13"/>
      <c r="I9" s="31"/>
      <c r="J9" s="50"/>
      <c r="K9" s="31"/>
      <c r="L9" s="17"/>
      <c r="M9" s="4"/>
      <c r="N9" s="4"/>
      <c r="O9" s="16"/>
      <c r="P9" s="50"/>
      <c r="Q9" s="4"/>
      <c r="R9" s="13"/>
      <c r="S9" s="31"/>
      <c r="T9" s="17"/>
      <c r="U9" s="13"/>
      <c r="V9" s="4"/>
      <c r="W9" s="4"/>
      <c r="X9" s="14"/>
      <c r="Y9" s="4"/>
      <c r="Z9" s="19"/>
      <c r="AA9" s="55"/>
      <c r="AB9" s="89"/>
      <c r="AC9" s="16"/>
      <c r="AD9" s="55"/>
      <c r="AE9" s="55"/>
      <c r="AF9" s="22"/>
      <c r="AG9" s="55"/>
      <c r="AH9" s="17"/>
      <c r="AI9" s="4"/>
      <c r="AJ9" s="4"/>
      <c r="AK9" s="4"/>
      <c r="AL9" s="4"/>
      <c r="AM9" s="95"/>
    </row>
    <row r="10" spans="1:39" x14ac:dyDescent="0.25">
      <c r="A10" s="61">
        <v>9</v>
      </c>
      <c r="B10" s="85" t="s">
        <v>45</v>
      </c>
      <c r="C10" s="30">
        <v>13032.67</v>
      </c>
      <c r="D10" s="12">
        <v>8468</v>
      </c>
      <c r="E10" s="13">
        <f t="shared" ref="E10:E27" si="2">D10/C10</f>
        <v>0.64975173928289442</v>
      </c>
      <c r="F10" s="31">
        <f t="shared" ref="F10:F27" si="3">IF(E10&lt;10%,1,IF(E10&lt;40%,2,IF(E10&lt;60%,3,4)))</f>
        <v>4</v>
      </c>
      <c r="G10" s="39">
        <v>656</v>
      </c>
      <c r="H10" s="13">
        <f t="shared" ref="H10:H27" si="4">G10/D10</f>
        <v>7.7468115257439768E-2</v>
      </c>
      <c r="I10" s="31">
        <f t="shared" ref="I10:I27" si="5">IF(H10&lt;10%,4,IF(H10&lt;20%,3,IF(H10&lt;40%,2,1)))</f>
        <v>4</v>
      </c>
      <c r="J10" s="50">
        <v>5.5069782885343477</v>
      </c>
      <c r="K10" s="31">
        <f t="shared" ref="K10:K27" si="6">IF(J10&gt;6,4,IF(J10&gt;4,3,IF(J10&gt;3,2,1)))</f>
        <v>3</v>
      </c>
      <c r="L10" s="17">
        <v>4386</v>
      </c>
      <c r="M10" s="4">
        <v>3300</v>
      </c>
      <c r="N10" s="4">
        <f t="shared" ref="N10:N27" si="7">L10-M10</f>
        <v>1086</v>
      </c>
      <c r="O10" s="16"/>
      <c r="P10" s="50">
        <v>9109</v>
      </c>
      <c r="Q10" s="4">
        <v>481</v>
      </c>
      <c r="R10" s="13">
        <f t="shared" ref="R10:R27" si="8">Q10/P10</f>
        <v>5.2804918212756617E-2</v>
      </c>
      <c r="S10" s="31">
        <f t="shared" ref="S10:S27" si="9">IF(R10&lt;3%,1,IF(R10&lt;7%,2,IF(R10&lt;20%,3,4)))</f>
        <v>2</v>
      </c>
      <c r="T10" s="17">
        <v>160</v>
      </c>
      <c r="U10" s="13">
        <f t="shared" ref="U10:U27" si="10">T10/D10</f>
        <v>1.8894662257912139E-2</v>
      </c>
      <c r="V10" s="4">
        <f t="shared" ref="V10:V27" si="11">IF(U10&lt;3%,4,IF(U10&lt;5%,3,IF(U10&lt;15%,2,1)))</f>
        <v>4</v>
      </c>
      <c r="W10" s="4">
        <v>25.74</v>
      </c>
      <c r="X10" s="14">
        <f t="shared" ref="X10:X27" si="12">W10/D10</f>
        <v>3.0396787907416155E-3</v>
      </c>
      <c r="Y10" s="4">
        <f t="shared" ref="Y10:Y27" si="13">IF(X10&lt;0.7%,4,IF(X10&lt;1.5%,3,IF(X10&lt;3%,2,1)))</f>
        <v>4</v>
      </c>
      <c r="Z10" s="19">
        <f t="shared" ref="Z10:Z27" si="14">(F10+I10+S10+K10)/4</f>
        <v>3.25</v>
      </c>
      <c r="AA10" s="55">
        <f t="shared" ref="AA10:AA27" si="15">IF(Z10&lt;1.5,1,IF(Z10&lt;2.5,2,IF(Z10&lt;3.5,3,4)))</f>
        <v>3</v>
      </c>
      <c r="AB10" s="89">
        <v>2</v>
      </c>
      <c r="AC10" s="16">
        <f t="shared" ref="AC10:AC27" si="16">AB10*AA10</f>
        <v>6</v>
      </c>
      <c r="AD10" s="55">
        <f t="shared" ref="AD10:AD27" si="17">IF(AC10&lt;3,1,IF(AC10&lt;5,2,IF(AC10&lt;12,3,4)))</f>
        <v>3</v>
      </c>
      <c r="AE10" s="55">
        <v>1</v>
      </c>
      <c r="AF10" s="22">
        <f t="shared" ref="AF10:AF27" si="18">AD10-AE10</f>
        <v>2</v>
      </c>
      <c r="AG10" s="59">
        <f t="shared" ref="AG10:AG27" si="19">IF(AF10&lt;-1,1,IF(AF10&lt;1,2,IF(AF10=1,3,4)))</f>
        <v>4</v>
      </c>
      <c r="AH10" s="17"/>
      <c r="AI10" s="4"/>
      <c r="AJ10" s="4">
        <v>2</v>
      </c>
      <c r="AK10" s="4">
        <v>4</v>
      </c>
      <c r="AL10" s="4">
        <f t="shared" si="1"/>
        <v>8</v>
      </c>
      <c r="AM10" s="92">
        <f t="shared" si="0"/>
        <v>2</v>
      </c>
    </row>
    <row r="11" spans="1:39" x14ac:dyDescent="0.25">
      <c r="A11" s="61">
        <v>10</v>
      </c>
      <c r="B11" s="85" t="s">
        <v>46</v>
      </c>
      <c r="C11" s="30">
        <v>10485.299999999999</v>
      </c>
      <c r="D11" s="12">
        <v>7515</v>
      </c>
      <c r="E11" s="13">
        <f t="shared" si="2"/>
        <v>0.71671769048095912</v>
      </c>
      <c r="F11" s="31">
        <f t="shared" si="3"/>
        <v>4</v>
      </c>
      <c r="G11" s="40">
        <v>0</v>
      </c>
      <c r="H11" s="13">
        <f t="shared" si="4"/>
        <v>0</v>
      </c>
      <c r="I11" s="31">
        <f t="shared" si="5"/>
        <v>4</v>
      </c>
      <c r="J11" s="50">
        <v>2.0249889085840405</v>
      </c>
      <c r="K11" s="31">
        <f t="shared" si="6"/>
        <v>1</v>
      </c>
      <c r="L11" s="17">
        <v>2631</v>
      </c>
      <c r="M11" s="4"/>
      <c r="N11" s="4">
        <f t="shared" si="7"/>
        <v>2631</v>
      </c>
      <c r="O11" s="16"/>
      <c r="P11" s="50">
        <v>7952</v>
      </c>
      <c r="Q11" s="4">
        <v>89</v>
      </c>
      <c r="R11" s="13">
        <f t="shared" si="8"/>
        <v>1.1192152917505031E-2</v>
      </c>
      <c r="S11" s="31">
        <f t="shared" si="9"/>
        <v>1</v>
      </c>
      <c r="T11" s="17">
        <v>348</v>
      </c>
      <c r="U11" s="13">
        <f t="shared" si="10"/>
        <v>4.6307385229540921E-2</v>
      </c>
      <c r="V11" s="4">
        <f t="shared" si="11"/>
        <v>3</v>
      </c>
      <c r="W11" s="4">
        <v>74.33</v>
      </c>
      <c r="X11" s="14">
        <f t="shared" si="12"/>
        <v>9.8908848968729205E-3</v>
      </c>
      <c r="Y11" s="4">
        <f t="shared" si="13"/>
        <v>3</v>
      </c>
      <c r="Z11" s="19">
        <f t="shared" si="14"/>
        <v>2.5</v>
      </c>
      <c r="AA11" s="55">
        <f t="shared" si="15"/>
        <v>3</v>
      </c>
      <c r="AB11" s="89">
        <v>1</v>
      </c>
      <c r="AC11" s="16">
        <f t="shared" si="16"/>
        <v>3</v>
      </c>
      <c r="AD11" s="55">
        <f t="shared" si="17"/>
        <v>2</v>
      </c>
      <c r="AE11" s="55">
        <v>1</v>
      </c>
      <c r="AF11" s="22">
        <f t="shared" si="18"/>
        <v>1</v>
      </c>
      <c r="AG11" s="77">
        <f t="shared" si="19"/>
        <v>3</v>
      </c>
      <c r="AH11" s="17"/>
      <c r="AI11" s="4"/>
      <c r="AJ11" s="4">
        <v>2</v>
      </c>
      <c r="AK11" s="4">
        <v>4</v>
      </c>
      <c r="AL11" s="4">
        <f t="shared" si="1"/>
        <v>8</v>
      </c>
      <c r="AM11" s="92">
        <f t="shared" si="0"/>
        <v>2</v>
      </c>
    </row>
    <row r="12" spans="1:39" x14ac:dyDescent="0.25">
      <c r="A12" s="61">
        <v>11</v>
      </c>
      <c r="B12" s="85" t="s">
        <v>47</v>
      </c>
      <c r="C12" s="30">
        <v>15990.05</v>
      </c>
      <c r="D12" s="12">
        <v>9410</v>
      </c>
      <c r="E12" s="13">
        <f t="shared" si="2"/>
        <v>0.5884909678206135</v>
      </c>
      <c r="F12" s="31">
        <f t="shared" si="3"/>
        <v>3</v>
      </c>
      <c r="G12" s="39">
        <v>707</v>
      </c>
      <c r="H12" s="13">
        <f t="shared" si="4"/>
        <v>7.5132837407013819E-2</v>
      </c>
      <c r="I12" s="31">
        <f t="shared" si="5"/>
        <v>4</v>
      </c>
      <c r="J12" s="50">
        <v>5.3846523776860655</v>
      </c>
      <c r="K12" s="31">
        <f t="shared" si="6"/>
        <v>3</v>
      </c>
      <c r="L12" s="17">
        <v>5171</v>
      </c>
      <c r="M12" s="4"/>
      <c r="N12" s="4">
        <f t="shared" si="7"/>
        <v>5171</v>
      </c>
      <c r="O12" s="16"/>
      <c r="P12" s="50">
        <v>10111</v>
      </c>
      <c r="Q12" s="4">
        <v>299</v>
      </c>
      <c r="R12" s="13">
        <f t="shared" si="8"/>
        <v>2.9571753535753139E-2</v>
      </c>
      <c r="S12" s="31">
        <f t="shared" si="9"/>
        <v>1</v>
      </c>
      <c r="T12" s="17">
        <v>402</v>
      </c>
      <c r="U12" s="13">
        <f t="shared" si="10"/>
        <v>4.2720510095642934E-2</v>
      </c>
      <c r="V12" s="4">
        <f t="shared" si="11"/>
        <v>3</v>
      </c>
      <c r="W12" s="4">
        <v>29.55</v>
      </c>
      <c r="X12" s="14">
        <f t="shared" si="12"/>
        <v>3.1402763018065888E-3</v>
      </c>
      <c r="Y12" s="4">
        <f t="shared" si="13"/>
        <v>4</v>
      </c>
      <c r="Z12" s="19">
        <f t="shared" si="14"/>
        <v>2.75</v>
      </c>
      <c r="AA12" s="55">
        <f t="shared" si="15"/>
        <v>3</v>
      </c>
      <c r="AB12" s="89">
        <v>2</v>
      </c>
      <c r="AC12" s="16">
        <f t="shared" si="16"/>
        <v>6</v>
      </c>
      <c r="AD12" s="55">
        <f t="shared" si="17"/>
        <v>3</v>
      </c>
      <c r="AE12" s="55">
        <v>2</v>
      </c>
      <c r="AF12" s="22">
        <f t="shared" si="18"/>
        <v>1</v>
      </c>
      <c r="AG12" s="66">
        <f t="shared" si="19"/>
        <v>3</v>
      </c>
      <c r="AH12" s="17"/>
      <c r="AI12" s="4"/>
      <c r="AJ12" s="4">
        <v>2</v>
      </c>
      <c r="AK12" s="4">
        <v>4</v>
      </c>
      <c r="AL12" s="4">
        <f t="shared" si="1"/>
        <v>8</v>
      </c>
      <c r="AM12" s="92">
        <f t="shared" si="0"/>
        <v>2</v>
      </c>
    </row>
    <row r="13" spans="1:39" x14ac:dyDescent="0.25">
      <c r="A13" s="61">
        <v>12</v>
      </c>
      <c r="B13" s="85" t="s">
        <v>48</v>
      </c>
      <c r="C13" s="30">
        <v>14508.82</v>
      </c>
      <c r="D13" s="12">
        <v>11198</v>
      </c>
      <c r="E13" s="13">
        <f t="shared" si="2"/>
        <v>0.77180639087120806</v>
      </c>
      <c r="F13" s="31">
        <f t="shared" si="3"/>
        <v>4</v>
      </c>
      <c r="G13" s="39">
        <v>57</v>
      </c>
      <c r="H13" s="13">
        <f t="shared" si="4"/>
        <v>5.0901946776210037E-3</v>
      </c>
      <c r="I13" s="31">
        <f t="shared" si="5"/>
        <v>4</v>
      </c>
      <c r="J13" s="50">
        <v>2.5717142387645722</v>
      </c>
      <c r="K13" s="31">
        <f t="shared" si="6"/>
        <v>1</v>
      </c>
      <c r="L13" s="17">
        <v>3666</v>
      </c>
      <c r="M13" s="4">
        <v>2205</v>
      </c>
      <c r="N13" s="4">
        <f t="shared" si="7"/>
        <v>1461</v>
      </c>
      <c r="O13" s="16"/>
      <c r="P13" s="50">
        <v>11729</v>
      </c>
      <c r="Q13" s="4">
        <v>514</v>
      </c>
      <c r="R13" s="13">
        <f t="shared" si="8"/>
        <v>4.382300281353909E-2</v>
      </c>
      <c r="S13" s="31">
        <f t="shared" si="9"/>
        <v>2</v>
      </c>
      <c r="T13" s="17">
        <v>17</v>
      </c>
      <c r="U13" s="13">
        <f t="shared" si="10"/>
        <v>1.5181282371852117E-3</v>
      </c>
      <c r="V13" s="4">
        <f t="shared" si="11"/>
        <v>4</v>
      </c>
      <c r="W13" s="4">
        <v>8.6999999999999993</v>
      </c>
      <c r="X13" s="14">
        <f t="shared" si="12"/>
        <v>7.7692445079478476E-4</v>
      </c>
      <c r="Y13" s="4">
        <f t="shared" si="13"/>
        <v>4</v>
      </c>
      <c r="Z13" s="19">
        <f t="shared" si="14"/>
        <v>2.75</v>
      </c>
      <c r="AA13" s="55">
        <f t="shared" si="15"/>
        <v>3</v>
      </c>
      <c r="AB13" s="89">
        <v>1</v>
      </c>
      <c r="AC13" s="16">
        <f t="shared" si="16"/>
        <v>3</v>
      </c>
      <c r="AD13" s="55">
        <f t="shared" si="17"/>
        <v>2</v>
      </c>
      <c r="AE13" s="55">
        <v>2</v>
      </c>
      <c r="AF13" s="22">
        <f t="shared" si="18"/>
        <v>0</v>
      </c>
      <c r="AG13" s="57">
        <f t="shared" si="19"/>
        <v>2</v>
      </c>
      <c r="AH13" s="17"/>
      <c r="AI13" s="4"/>
      <c r="AJ13" s="4">
        <v>2</v>
      </c>
      <c r="AK13" s="4">
        <v>4</v>
      </c>
      <c r="AL13" s="4">
        <f t="shared" si="1"/>
        <v>8</v>
      </c>
      <c r="AM13" s="92">
        <f t="shared" si="0"/>
        <v>2</v>
      </c>
    </row>
    <row r="14" spans="1:39" x14ac:dyDescent="0.25">
      <c r="A14" s="61">
        <v>13</v>
      </c>
      <c r="B14" s="85" t="s">
        <v>49</v>
      </c>
      <c r="C14" s="30">
        <v>4316.6400000000003</v>
      </c>
      <c r="D14" s="12">
        <v>697</v>
      </c>
      <c r="E14" s="13">
        <f t="shared" si="2"/>
        <v>0.16146817895400126</v>
      </c>
      <c r="F14" s="31">
        <f t="shared" si="3"/>
        <v>2</v>
      </c>
      <c r="G14" s="39">
        <v>59</v>
      </c>
      <c r="H14" s="13">
        <f t="shared" si="4"/>
        <v>8.4648493543758974E-2</v>
      </c>
      <c r="I14" s="31">
        <f t="shared" si="5"/>
        <v>4</v>
      </c>
      <c r="J14" s="50">
        <v>6.2985802748114601</v>
      </c>
      <c r="K14" s="31">
        <f t="shared" si="6"/>
        <v>4</v>
      </c>
      <c r="L14" s="17">
        <v>792</v>
      </c>
      <c r="M14" s="4">
        <v>403</v>
      </c>
      <c r="N14" s="4">
        <f t="shared" si="7"/>
        <v>389</v>
      </c>
      <c r="O14" s="16"/>
      <c r="P14" s="50">
        <v>792</v>
      </c>
      <c r="Q14" s="4">
        <v>0</v>
      </c>
      <c r="R14" s="13">
        <f t="shared" si="8"/>
        <v>0</v>
      </c>
      <c r="S14" s="31">
        <f t="shared" si="9"/>
        <v>1</v>
      </c>
      <c r="T14" s="17">
        <v>95</v>
      </c>
      <c r="U14" s="13">
        <f t="shared" si="10"/>
        <v>0.13629842180774748</v>
      </c>
      <c r="V14" s="4">
        <f t="shared" si="11"/>
        <v>2</v>
      </c>
      <c r="W14" s="4">
        <v>91.11</v>
      </c>
      <c r="X14" s="14">
        <f t="shared" si="12"/>
        <v>0.13071736011477761</v>
      </c>
      <c r="Y14" s="4">
        <f t="shared" si="13"/>
        <v>1</v>
      </c>
      <c r="Z14" s="19">
        <f t="shared" si="14"/>
        <v>2.75</v>
      </c>
      <c r="AA14" s="55">
        <f t="shared" si="15"/>
        <v>3</v>
      </c>
      <c r="AB14" s="89">
        <v>4</v>
      </c>
      <c r="AC14" s="16">
        <f t="shared" si="16"/>
        <v>12</v>
      </c>
      <c r="AD14" s="55">
        <f t="shared" si="17"/>
        <v>4</v>
      </c>
      <c r="AE14" s="55">
        <v>1</v>
      </c>
      <c r="AF14" s="22">
        <f t="shared" si="18"/>
        <v>3</v>
      </c>
      <c r="AG14" s="59">
        <f t="shared" si="19"/>
        <v>4</v>
      </c>
      <c r="AH14" s="17"/>
      <c r="AI14" s="4"/>
      <c r="AJ14" s="4">
        <v>2</v>
      </c>
      <c r="AK14" s="4">
        <v>4</v>
      </c>
      <c r="AL14" s="4">
        <f t="shared" si="1"/>
        <v>8</v>
      </c>
      <c r="AM14" s="92">
        <f t="shared" si="0"/>
        <v>2</v>
      </c>
    </row>
    <row r="15" spans="1:39" x14ac:dyDescent="0.25">
      <c r="A15" s="61">
        <v>14</v>
      </c>
      <c r="B15" s="85" t="s">
        <v>50</v>
      </c>
      <c r="C15" s="30">
        <v>9427.44</v>
      </c>
      <c r="D15" s="12">
        <v>5159</v>
      </c>
      <c r="E15" s="13">
        <f t="shared" si="2"/>
        <v>0.5472323345468123</v>
      </c>
      <c r="F15" s="31">
        <f t="shared" si="3"/>
        <v>3</v>
      </c>
      <c r="G15" s="39">
        <v>532</v>
      </c>
      <c r="H15" s="13">
        <f t="shared" si="4"/>
        <v>0.10312075983717775</v>
      </c>
      <c r="I15" s="31">
        <f t="shared" si="5"/>
        <v>3</v>
      </c>
      <c r="J15" s="50">
        <v>8.3109643555437032</v>
      </c>
      <c r="K15" s="31">
        <f t="shared" si="6"/>
        <v>4</v>
      </c>
      <c r="L15" s="17">
        <v>3792</v>
      </c>
      <c r="M15" s="4">
        <v>2832</v>
      </c>
      <c r="N15" s="4">
        <f t="shared" si="7"/>
        <v>960</v>
      </c>
      <c r="O15" s="16"/>
      <c r="P15" s="50">
        <v>5692</v>
      </c>
      <c r="Q15" s="4">
        <v>329</v>
      </c>
      <c r="R15" s="13">
        <f t="shared" si="8"/>
        <v>5.7800421644413215E-2</v>
      </c>
      <c r="S15" s="31">
        <f t="shared" si="9"/>
        <v>2</v>
      </c>
      <c r="T15" s="17">
        <v>204</v>
      </c>
      <c r="U15" s="13">
        <f t="shared" si="10"/>
        <v>3.9542547005233575E-2</v>
      </c>
      <c r="V15" s="4">
        <f t="shared" si="11"/>
        <v>3</v>
      </c>
      <c r="W15" s="4">
        <v>34.44</v>
      </c>
      <c r="X15" s="14">
        <f t="shared" si="12"/>
        <v>6.675712347354138E-3</v>
      </c>
      <c r="Y15" s="4">
        <f t="shared" si="13"/>
        <v>4</v>
      </c>
      <c r="Z15" s="19">
        <f t="shared" si="14"/>
        <v>3</v>
      </c>
      <c r="AA15" s="55">
        <f t="shared" si="15"/>
        <v>3</v>
      </c>
      <c r="AB15" s="89">
        <v>3</v>
      </c>
      <c r="AC15" s="16">
        <f t="shared" si="16"/>
        <v>9</v>
      </c>
      <c r="AD15" s="55">
        <f t="shared" si="17"/>
        <v>3</v>
      </c>
      <c r="AE15" s="55">
        <v>2</v>
      </c>
      <c r="AF15" s="22">
        <f t="shared" si="18"/>
        <v>1</v>
      </c>
      <c r="AG15" s="66">
        <f t="shared" si="19"/>
        <v>3</v>
      </c>
      <c r="AH15" s="17"/>
      <c r="AI15" s="4"/>
      <c r="AJ15" s="4">
        <v>2</v>
      </c>
      <c r="AK15" s="4">
        <v>4</v>
      </c>
      <c r="AL15" s="4">
        <f t="shared" si="1"/>
        <v>8</v>
      </c>
      <c r="AM15" s="92">
        <f t="shared" si="0"/>
        <v>2</v>
      </c>
    </row>
    <row r="16" spans="1:39" x14ac:dyDescent="0.25">
      <c r="A16" s="61">
        <v>15</v>
      </c>
      <c r="B16" s="85" t="s">
        <v>51</v>
      </c>
      <c r="C16" s="30">
        <v>4712.68</v>
      </c>
      <c r="D16" s="12">
        <v>2838</v>
      </c>
      <c r="E16" s="13">
        <f t="shared" si="2"/>
        <v>0.60220511471179872</v>
      </c>
      <c r="F16" s="31">
        <f t="shared" si="3"/>
        <v>4</v>
      </c>
      <c r="G16" s="39">
        <v>40</v>
      </c>
      <c r="H16" s="13">
        <f t="shared" si="4"/>
        <v>1.4094432699083862E-2</v>
      </c>
      <c r="I16" s="31">
        <f t="shared" si="5"/>
        <v>4</v>
      </c>
      <c r="J16" s="50">
        <v>3.984710120392061</v>
      </c>
      <c r="K16" s="31">
        <f t="shared" si="6"/>
        <v>2</v>
      </c>
      <c r="L16" s="17">
        <v>1857</v>
      </c>
      <c r="M16" s="4">
        <v>977</v>
      </c>
      <c r="N16" s="4">
        <f t="shared" si="7"/>
        <v>880</v>
      </c>
      <c r="O16" s="16"/>
      <c r="P16" s="50">
        <v>3078</v>
      </c>
      <c r="Q16" s="4">
        <v>27</v>
      </c>
      <c r="R16" s="13">
        <f t="shared" si="8"/>
        <v>8.771929824561403E-3</v>
      </c>
      <c r="S16" s="31">
        <f t="shared" si="9"/>
        <v>1</v>
      </c>
      <c r="T16" s="17">
        <v>213</v>
      </c>
      <c r="U16" s="13">
        <f t="shared" si="10"/>
        <v>7.5052854122621568E-2</v>
      </c>
      <c r="V16" s="4">
        <f t="shared" si="11"/>
        <v>2</v>
      </c>
      <c r="W16" s="4">
        <v>62</v>
      </c>
      <c r="X16" s="14">
        <f t="shared" si="12"/>
        <v>2.1846370683579985E-2</v>
      </c>
      <c r="Y16" s="4">
        <f t="shared" si="13"/>
        <v>2</v>
      </c>
      <c r="Z16" s="19">
        <f t="shared" si="14"/>
        <v>2.75</v>
      </c>
      <c r="AA16" s="55">
        <f t="shared" si="15"/>
        <v>3</v>
      </c>
      <c r="AB16" s="89">
        <v>2</v>
      </c>
      <c r="AC16" s="16">
        <f t="shared" si="16"/>
        <v>6</v>
      </c>
      <c r="AD16" s="55">
        <f t="shared" si="17"/>
        <v>3</v>
      </c>
      <c r="AE16" s="55">
        <v>2</v>
      </c>
      <c r="AF16" s="22">
        <f t="shared" si="18"/>
        <v>1</v>
      </c>
      <c r="AG16" s="66">
        <f t="shared" si="19"/>
        <v>3</v>
      </c>
      <c r="AH16" s="17"/>
      <c r="AI16" s="4"/>
      <c r="AJ16" s="4">
        <v>2</v>
      </c>
      <c r="AK16" s="4">
        <v>4</v>
      </c>
      <c r="AL16" s="4">
        <f t="shared" si="1"/>
        <v>8</v>
      </c>
      <c r="AM16" s="92">
        <f t="shared" si="0"/>
        <v>2</v>
      </c>
    </row>
    <row r="17" spans="1:39" x14ac:dyDescent="0.25">
      <c r="A17" s="61">
        <v>16</v>
      </c>
      <c r="B17" s="85" t="s">
        <v>52</v>
      </c>
      <c r="C17" s="30">
        <v>18653.759999999998</v>
      </c>
      <c r="D17" s="12">
        <v>6494</v>
      </c>
      <c r="E17" s="13">
        <f t="shared" si="2"/>
        <v>0.34813356663750367</v>
      </c>
      <c r="F17" s="31">
        <f t="shared" si="3"/>
        <v>2</v>
      </c>
      <c r="G17" s="39">
        <v>1390</v>
      </c>
      <c r="H17" s="13">
        <f t="shared" si="4"/>
        <v>0.2140437326763166</v>
      </c>
      <c r="I17" s="31">
        <f t="shared" si="5"/>
        <v>2</v>
      </c>
      <c r="J17" s="50">
        <v>3.784628267906438</v>
      </c>
      <c r="K17" s="31">
        <f t="shared" si="6"/>
        <v>2</v>
      </c>
      <c r="L17" s="17">
        <v>3420</v>
      </c>
      <c r="M17" s="4">
        <v>2334</v>
      </c>
      <c r="N17" s="4">
        <f t="shared" si="7"/>
        <v>1086</v>
      </c>
      <c r="O17" s="16"/>
      <c r="P17" s="50">
        <v>6984</v>
      </c>
      <c r="Q17" s="4">
        <v>173</v>
      </c>
      <c r="R17" s="13">
        <f t="shared" si="8"/>
        <v>2.47709049255441E-2</v>
      </c>
      <c r="S17" s="31">
        <f t="shared" si="9"/>
        <v>1</v>
      </c>
      <c r="T17" s="17">
        <v>317</v>
      </c>
      <c r="U17" s="13">
        <f t="shared" si="10"/>
        <v>4.8814290113951338E-2</v>
      </c>
      <c r="V17" s="4">
        <f t="shared" si="11"/>
        <v>3</v>
      </c>
      <c r="W17" s="4">
        <v>52.62</v>
      </c>
      <c r="X17" s="14">
        <f t="shared" si="12"/>
        <v>8.102864182322143E-3</v>
      </c>
      <c r="Y17" s="4">
        <f t="shared" si="13"/>
        <v>3</v>
      </c>
      <c r="Z17" s="19">
        <f t="shared" si="14"/>
        <v>1.75</v>
      </c>
      <c r="AA17" s="55">
        <f t="shared" si="15"/>
        <v>2</v>
      </c>
      <c r="AB17" s="89">
        <v>3</v>
      </c>
      <c r="AC17" s="16">
        <f t="shared" si="16"/>
        <v>6</v>
      </c>
      <c r="AD17" s="55">
        <f t="shared" si="17"/>
        <v>3</v>
      </c>
      <c r="AE17" s="55">
        <v>2</v>
      </c>
      <c r="AF17" s="22">
        <f t="shared" si="18"/>
        <v>1</v>
      </c>
      <c r="AG17" s="66">
        <f t="shared" si="19"/>
        <v>3</v>
      </c>
      <c r="AH17" s="17"/>
      <c r="AI17" s="4"/>
      <c r="AJ17" s="4">
        <v>2</v>
      </c>
      <c r="AK17" s="4">
        <v>4</v>
      </c>
      <c r="AL17" s="4">
        <f t="shared" si="1"/>
        <v>8</v>
      </c>
      <c r="AM17" s="92">
        <f t="shared" si="0"/>
        <v>2</v>
      </c>
    </row>
    <row r="18" spans="1:39" x14ac:dyDescent="0.25">
      <c r="A18" s="61">
        <v>17</v>
      </c>
      <c r="B18" s="85" t="s">
        <v>53</v>
      </c>
      <c r="C18" s="30">
        <v>10455.64</v>
      </c>
      <c r="D18" s="12">
        <v>6539</v>
      </c>
      <c r="E18" s="13">
        <f t="shared" si="2"/>
        <v>0.62540408812851245</v>
      </c>
      <c r="F18" s="31">
        <f t="shared" si="3"/>
        <v>4</v>
      </c>
      <c r="G18" s="39">
        <v>803</v>
      </c>
      <c r="H18" s="13">
        <f t="shared" si="4"/>
        <v>0.1228016516286894</v>
      </c>
      <c r="I18" s="31">
        <f t="shared" si="5"/>
        <v>3</v>
      </c>
      <c r="J18" s="50">
        <v>5.2007652714978567</v>
      </c>
      <c r="K18" s="31">
        <f t="shared" si="6"/>
        <v>3</v>
      </c>
      <c r="L18" s="17">
        <v>3648</v>
      </c>
      <c r="M18" s="4">
        <v>2005</v>
      </c>
      <c r="N18" s="4">
        <f t="shared" si="7"/>
        <v>1643</v>
      </c>
      <c r="O18" s="16"/>
      <c r="P18" s="50">
        <v>7018</v>
      </c>
      <c r="Q18" s="4">
        <v>433</v>
      </c>
      <c r="R18" s="13">
        <f t="shared" si="8"/>
        <v>6.1698489598176122E-2</v>
      </c>
      <c r="S18" s="31">
        <f t="shared" si="9"/>
        <v>2</v>
      </c>
      <c r="T18" s="17">
        <v>46</v>
      </c>
      <c r="U18" s="13">
        <f t="shared" si="10"/>
        <v>7.0347147881939139E-3</v>
      </c>
      <c r="V18" s="4">
        <f t="shared" si="11"/>
        <v>4</v>
      </c>
      <c r="W18" s="4">
        <v>17.149999999999999</v>
      </c>
      <c r="X18" s="14">
        <f t="shared" si="12"/>
        <v>2.6227251873375134E-3</v>
      </c>
      <c r="Y18" s="4">
        <f t="shared" si="13"/>
        <v>4</v>
      </c>
      <c r="Z18" s="19">
        <f t="shared" si="14"/>
        <v>3</v>
      </c>
      <c r="AA18" s="55">
        <f t="shared" si="15"/>
        <v>3</v>
      </c>
      <c r="AB18" s="89">
        <v>3</v>
      </c>
      <c r="AC18" s="16">
        <f t="shared" si="16"/>
        <v>9</v>
      </c>
      <c r="AD18" s="55">
        <f t="shared" si="17"/>
        <v>3</v>
      </c>
      <c r="AE18" s="55">
        <v>2</v>
      </c>
      <c r="AF18" s="22">
        <f t="shared" si="18"/>
        <v>1</v>
      </c>
      <c r="AG18" s="66">
        <f t="shared" si="19"/>
        <v>3</v>
      </c>
      <c r="AH18" s="17"/>
      <c r="AI18" s="4"/>
      <c r="AJ18" s="4">
        <v>2</v>
      </c>
      <c r="AK18" s="4">
        <v>4</v>
      </c>
      <c r="AL18" s="4">
        <f t="shared" si="1"/>
        <v>8</v>
      </c>
      <c r="AM18" s="92">
        <f t="shared" si="0"/>
        <v>2</v>
      </c>
    </row>
    <row r="19" spans="1:39" x14ac:dyDescent="0.25">
      <c r="A19" s="61">
        <v>18</v>
      </c>
      <c r="B19" s="85" t="s">
        <v>54</v>
      </c>
      <c r="C19" s="30">
        <v>6666.25</v>
      </c>
      <c r="D19" s="12">
        <v>3972</v>
      </c>
      <c r="E19" s="13">
        <f t="shared" si="2"/>
        <v>0.59583723982748926</v>
      </c>
      <c r="F19" s="31">
        <f t="shared" si="3"/>
        <v>3</v>
      </c>
      <c r="G19" s="39">
        <v>231</v>
      </c>
      <c r="H19" s="13">
        <f t="shared" si="4"/>
        <v>5.8157099697885198E-2</v>
      </c>
      <c r="I19" s="31">
        <f t="shared" si="5"/>
        <v>4</v>
      </c>
      <c r="J19" s="50">
        <v>4.4417544563124141</v>
      </c>
      <c r="K19" s="31">
        <f t="shared" si="6"/>
        <v>3</v>
      </c>
      <c r="L19" s="17">
        <v>2043</v>
      </c>
      <c r="M19" s="4">
        <v>1129</v>
      </c>
      <c r="N19" s="4">
        <f t="shared" si="7"/>
        <v>914</v>
      </c>
      <c r="O19" s="16"/>
      <c r="P19" s="50">
        <v>4289</v>
      </c>
      <c r="Q19" s="4">
        <v>198</v>
      </c>
      <c r="R19" s="13">
        <f t="shared" si="8"/>
        <v>4.6164607134530196E-2</v>
      </c>
      <c r="S19" s="31">
        <f t="shared" si="9"/>
        <v>2</v>
      </c>
      <c r="T19" s="17">
        <v>119</v>
      </c>
      <c r="U19" s="13">
        <f t="shared" si="10"/>
        <v>2.9959718026183284E-2</v>
      </c>
      <c r="V19" s="4">
        <f t="shared" si="11"/>
        <v>4</v>
      </c>
      <c r="W19" s="4">
        <v>8.31</v>
      </c>
      <c r="X19" s="14">
        <f t="shared" si="12"/>
        <v>2.0921450151057401E-3</v>
      </c>
      <c r="Y19" s="4">
        <f t="shared" si="13"/>
        <v>4</v>
      </c>
      <c r="Z19" s="19">
        <f t="shared" si="14"/>
        <v>3</v>
      </c>
      <c r="AA19" s="55">
        <f t="shared" si="15"/>
        <v>3</v>
      </c>
      <c r="AB19" s="89">
        <v>2</v>
      </c>
      <c r="AC19" s="16">
        <f t="shared" si="16"/>
        <v>6</v>
      </c>
      <c r="AD19" s="55">
        <f t="shared" si="17"/>
        <v>3</v>
      </c>
      <c r="AE19" s="55">
        <v>1</v>
      </c>
      <c r="AF19" s="22">
        <f t="shared" si="18"/>
        <v>2</v>
      </c>
      <c r="AG19" s="59">
        <f t="shared" si="19"/>
        <v>4</v>
      </c>
      <c r="AH19" s="17"/>
      <c r="AI19" s="4"/>
      <c r="AJ19" s="4">
        <v>2</v>
      </c>
      <c r="AK19" s="4">
        <v>4</v>
      </c>
      <c r="AL19" s="4">
        <f t="shared" si="1"/>
        <v>8</v>
      </c>
      <c r="AM19" s="92">
        <f t="shared" si="0"/>
        <v>2</v>
      </c>
    </row>
    <row r="20" spans="1:39" x14ac:dyDescent="0.25">
      <c r="A20" s="61">
        <v>19</v>
      </c>
      <c r="B20" s="85" t="s">
        <v>55</v>
      </c>
      <c r="C20" s="30">
        <v>12234.14</v>
      </c>
      <c r="D20" s="12">
        <v>10221</v>
      </c>
      <c r="E20" s="13">
        <f t="shared" si="2"/>
        <v>0.83544899764102754</v>
      </c>
      <c r="F20" s="31">
        <f t="shared" si="3"/>
        <v>4</v>
      </c>
      <c r="G20" s="39">
        <v>103</v>
      </c>
      <c r="H20" s="13">
        <f t="shared" si="4"/>
        <v>1.0077291850112514E-2</v>
      </c>
      <c r="I20" s="31">
        <f t="shared" si="5"/>
        <v>4</v>
      </c>
      <c r="J20" s="50">
        <v>1.2478351785782087</v>
      </c>
      <c r="K20" s="31">
        <f t="shared" si="6"/>
        <v>1</v>
      </c>
      <c r="L20" s="17">
        <v>2427</v>
      </c>
      <c r="M20" s="4">
        <v>900</v>
      </c>
      <c r="N20" s="4">
        <f t="shared" si="7"/>
        <v>1527</v>
      </c>
      <c r="O20" s="16"/>
      <c r="P20" s="50">
        <v>10618</v>
      </c>
      <c r="Q20" s="4">
        <v>269</v>
      </c>
      <c r="R20" s="13">
        <f t="shared" si="8"/>
        <v>2.533433791674515E-2</v>
      </c>
      <c r="S20" s="31">
        <f t="shared" si="9"/>
        <v>1</v>
      </c>
      <c r="T20" s="17">
        <v>128</v>
      </c>
      <c r="U20" s="13">
        <f t="shared" si="10"/>
        <v>1.252323647392623E-2</v>
      </c>
      <c r="V20" s="4">
        <f t="shared" si="11"/>
        <v>4</v>
      </c>
      <c r="W20" s="4">
        <v>87.39</v>
      </c>
      <c r="X20" s="14">
        <f t="shared" si="12"/>
        <v>8.5500440270032292E-3</v>
      </c>
      <c r="Y20" s="4">
        <f t="shared" si="13"/>
        <v>3</v>
      </c>
      <c r="Z20" s="19">
        <f t="shared" si="14"/>
        <v>2.5</v>
      </c>
      <c r="AA20" s="55">
        <f t="shared" si="15"/>
        <v>3</v>
      </c>
      <c r="AB20" s="89">
        <v>1</v>
      </c>
      <c r="AC20" s="16">
        <f t="shared" si="16"/>
        <v>3</v>
      </c>
      <c r="AD20" s="55">
        <f t="shared" si="17"/>
        <v>2</v>
      </c>
      <c r="AE20" s="55">
        <v>2</v>
      </c>
      <c r="AF20" s="22">
        <f t="shared" si="18"/>
        <v>0</v>
      </c>
      <c r="AG20" s="57">
        <f t="shared" si="19"/>
        <v>2</v>
      </c>
      <c r="AH20" s="17"/>
      <c r="AI20" s="4"/>
      <c r="AJ20" s="4">
        <v>2</v>
      </c>
      <c r="AK20" s="4">
        <v>4</v>
      </c>
      <c r="AL20" s="4">
        <f t="shared" si="1"/>
        <v>8</v>
      </c>
      <c r="AM20" s="92">
        <f t="shared" si="0"/>
        <v>2</v>
      </c>
    </row>
    <row r="21" spans="1:39" x14ac:dyDescent="0.25">
      <c r="A21" s="61">
        <v>20</v>
      </c>
      <c r="B21" s="85" t="s">
        <v>56</v>
      </c>
      <c r="C21" s="30">
        <v>5787.57</v>
      </c>
      <c r="D21" s="12">
        <v>2818</v>
      </c>
      <c r="E21" s="13">
        <f t="shared" si="2"/>
        <v>0.48690555794573548</v>
      </c>
      <c r="F21" s="31">
        <f t="shared" si="3"/>
        <v>3</v>
      </c>
      <c r="G21" s="39">
        <v>1360</v>
      </c>
      <c r="H21" s="13">
        <f t="shared" si="4"/>
        <v>0.48261178140525196</v>
      </c>
      <c r="I21" s="31">
        <f t="shared" si="5"/>
        <v>1</v>
      </c>
      <c r="J21" s="50">
        <v>7.2610830978904888</v>
      </c>
      <c r="K21" s="31">
        <f t="shared" si="6"/>
        <v>4</v>
      </c>
      <c r="L21" s="17">
        <v>1938</v>
      </c>
      <c r="M21" s="4">
        <v>1497</v>
      </c>
      <c r="N21" s="4">
        <f t="shared" si="7"/>
        <v>441</v>
      </c>
      <c r="O21" s="16"/>
      <c r="P21" s="50">
        <v>3072</v>
      </c>
      <c r="Q21" s="4">
        <v>224</v>
      </c>
      <c r="R21" s="13">
        <f t="shared" si="8"/>
        <v>7.2916666666666671E-2</v>
      </c>
      <c r="S21" s="31">
        <f t="shared" si="9"/>
        <v>3</v>
      </c>
      <c r="T21" s="17">
        <v>30</v>
      </c>
      <c r="U21" s="13">
        <f t="shared" si="10"/>
        <v>1.0645848119233499E-2</v>
      </c>
      <c r="V21" s="4">
        <f t="shared" si="11"/>
        <v>4</v>
      </c>
      <c r="W21" s="4">
        <v>19.510000000000002</v>
      </c>
      <c r="X21" s="14">
        <f t="shared" si="12"/>
        <v>6.9233498935415191E-3</v>
      </c>
      <c r="Y21" s="4">
        <f t="shared" si="13"/>
        <v>4</v>
      </c>
      <c r="Z21" s="19">
        <f t="shared" si="14"/>
        <v>2.75</v>
      </c>
      <c r="AA21" s="55">
        <f t="shared" si="15"/>
        <v>3</v>
      </c>
      <c r="AB21" s="89">
        <v>3</v>
      </c>
      <c r="AC21" s="16">
        <f t="shared" si="16"/>
        <v>9</v>
      </c>
      <c r="AD21" s="55">
        <f t="shared" si="17"/>
        <v>3</v>
      </c>
      <c r="AE21" s="55">
        <v>1</v>
      </c>
      <c r="AF21" s="22">
        <f t="shared" si="18"/>
        <v>2</v>
      </c>
      <c r="AG21" s="59">
        <f t="shared" si="19"/>
        <v>4</v>
      </c>
      <c r="AH21" s="17"/>
      <c r="AI21" s="4"/>
      <c r="AJ21" s="4">
        <v>2</v>
      </c>
      <c r="AK21" s="4">
        <v>4</v>
      </c>
      <c r="AL21" s="4">
        <f t="shared" si="1"/>
        <v>8</v>
      </c>
      <c r="AM21" s="92">
        <f t="shared" si="0"/>
        <v>2</v>
      </c>
    </row>
    <row r="22" spans="1:39" x14ac:dyDescent="0.25">
      <c r="A22" s="61">
        <v>21</v>
      </c>
      <c r="B22" s="85" t="s">
        <v>57</v>
      </c>
      <c r="C22" s="30">
        <v>11054.75</v>
      </c>
      <c r="D22" s="12">
        <v>6014</v>
      </c>
      <c r="E22" s="13">
        <f t="shared" si="2"/>
        <v>0.5440195391121464</v>
      </c>
      <c r="F22" s="31">
        <f t="shared" si="3"/>
        <v>3</v>
      </c>
      <c r="G22" s="39">
        <v>576</v>
      </c>
      <c r="H22" s="13">
        <f t="shared" si="4"/>
        <v>9.5776521449950122E-2</v>
      </c>
      <c r="I22" s="31">
        <f t="shared" si="5"/>
        <v>4</v>
      </c>
      <c r="J22" s="50">
        <v>6.1735098799189929</v>
      </c>
      <c r="K22" s="31">
        <f t="shared" si="6"/>
        <v>4</v>
      </c>
      <c r="L22" s="17">
        <v>2568</v>
      </c>
      <c r="M22" s="4">
        <v>1767</v>
      </c>
      <c r="N22" s="4">
        <f t="shared" si="7"/>
        <v>801</v>
      </c>
      <c r="O22" s="16"/>
      <c r="P22" s="50">
        <v>6398</v>
      </c>
      <c r="Q22" s="4">
        <v>153</v>
      </c>
      <c r="R22" s="13">
        <f t="shared" si="8"/>
        <v>2.3913723038449516E-2</v>
      </c>
      <c r="S22" s="31">
        <f t="shared" si="9"/>
        <v>1</v>
      </c>
      <c r="T22" s="17">
        <v>231</v>
      </c>
      <c r="U22" s="13">
        <f t="shared" si="10"/>
        <v>3.8410375789823745E-2</v>
      </c>
      <c r="V22" s="4">
        <f t="shared" si="11"/>
        <v>3</v>
      </c>
      <c r="W22" s="4">
        <v>116.42</v>
      </c>
      <c r="X22" s="14">
        <f t="shared" si="12"/>
        <v>1.9358164283338877E-2</v>
      </c>
      <c r="Y22" s="4">
        <f t="shared" si="13"/>
        <v>2</v>
      </c>
      <c r="Z22" s="19">
        <f t="shared" si="14"/>
        <v>3</v>
      </c>
      <c r="AA22" s="55">
        <f t="shared" si="15"/>
        <v>3</v>
      </c>
      <c r="AB22" s="89">
        <v>3</v>
      </c>
      <c r="AC22" s="16">
        <f t="shared" si="16"/>
        <v>9</v>
      </c>
      <c r="AD22" s="55">
        <f t="shared" si="17"/>
        <v>3</v>
      </c>
      <c r="AE22" s="55">
        <v>1</v>
      </c>
      <c r="AF22" s="22">
        <f t="shared" si="18"/>
        <v>2</v>
      </c>
      <c r="AG22" s="59">
        <f t="shared" si="19"/>
        <v>4</v>
      </c>
      <c r="AH22" s="17"/>
      <c r="AI22" s="4"/>
      <c r="AJ22" s="4">
        <v>2</v>
      </c>
      <c r="AK22" s="4">
        <v>4</v>
      </c>
      <c r="AL22" s="4">
        <f t="shared" si="1"/>
        <v>8</v>
      </c>
      <c r="AM22" s="92">
        <f t="shared" si="0"/>
        <v>2</v>
      </c>
    </row>
    <row r="23" spans="1:39" x14ac:dyDescent="0.25">
      <c r="A23" s="61">
        <v>22</v>
      </c>
      <c r="B23" s="85" t="s">
        <v>58</v>
      </c>
      <c r="C23" s="30">
        <v>10929.79</v>
      </c>
      <c r="D23" s="12">
        <v>3899</v>
      </c>
      <c r="E23" s="13">
        <f t="shared" si="2"/>
        <v>0.35673146510591691</v>
      </c>
      <c r="F23" s="31">
        <f t="shared" si="3"/>
        <v>2</v>
      </c>
      <c r="G23" s="39">
        <v>1118</v>
      </c>
      <c r="H23" s="13">
        <f t="shared" si="4"/>
        <v>0.28674018979225441</v>
      </c>
      <c r="I23" s="31">
        <f t="shared" si="5"/>
        <v>2</v>
      </c>
      <c r="J23" s="50">
        <v>5.0188148900077012</v>
      </c>
      <c r="K23" s="31">
        <f t="shared" si="6"/>
        <v>3</v>
      </c>
      <c r="L23" s="17">
        <v>3476</v>
      </c>
      <c r="M23" s="4">
        <v>1687</v>
      </c>
      <c r="N23" s="4">
        <f t="shared" si="7"/>
        <v>1789</v>
      </c>
      <c r="O23" s="16"/>
      <c r="P23" s="50">
        <v>4312</v>
      </c>
      <c r="Q23" s="4">
        <v>34</v>
      </c>
      <c r="R23" s="13">
        <f t="shared" si="8"/>
        <v>7.8849721706864568E-3</v>
      </c>
      <c r="S23" s="31">
        <f t="shared" si="9"/>
        <v>1</v>
      </c>
      <c r="T23" s="17">
        <v>379</v>
      </c>
      <c r="U23" s="13">
        <f t="shared" si="10"/>
        <v>9.7204411387535272E-2</v>
      </c>
      <c r="V23" s="4">
        <f t="shared" si="11"/>
        <v>2</v>
      </c>
      <c r="W23" s="4">
        <v>45.89</v>
      </c>
      <c r="X23" s="14">
        <f t="shared" si="12"/>
        <v>1.1769684534496025E-2</v>
      </c>
      <c r="Y23" s="4">
        <f t="shared" si="13"/>
        <v>3</v>
      </c>
      <c r="Z23" s="19">
        <f t="shared" si="14"/>
        <v>2</v>
      </c>
      <c r="AA23" s="55">
        <f t="shared" si="15"/>
        <v>2</v>
      </c>
      <c r="AB23" s="89">
        <v>4</v>
      </c>
      <c r="AC23" s="16">
        <f t="shared" si="16"/>
        <v>8</v>
      </c>
      <c r="AD23" s="55">
        <f t="shared" si="17"/>
        <v>3</v>
      </c>
      <c r="AE23" s="55">
        <v>2</v>
      </c>
      <c r="AF23" s="22">
        <f t="shared" si="18"/>
        <v>1</v>
      </c>
      <c r="AG23" s="66">
        <f t="shared" si="19"/>
        <v>3</v>
      </c>
      <c r="AH23" s="17"/>
      <c r="AI23" s="4"/>
      <c r="AJ23" s="4">
        <v>2</v>
      </c>
      <c r="AK23" s="4">
        <v>4</v>
      </c>
      <c r="AL23" s="4">
        <f t="shared" si="1"/>
        <v>8</v>
      </c>
      <c r="AM23" s="92">
        <f t="shared" si="0"/>
        <v>2</v>
      </c>
    </row>
    <row r="24" spans="1:39" x14ac:dyDescent="0.25">
      <c r="A24" s="61">
        <v>23</v>
      </c>
      <c r="B24" s="85" t="s">
        <v>59</v>
      </c>
      <c r="C24" s="30">
        <v>8797.7000000000007</v>
      </c>
      <c r="D24" s="12">
        <v>3859</v>
      </c>
      <c r="E24" s="13">
        <f t="shared" si="2"/>
        <v>0.43863737113109103</v>
      </c>
      <c r="F24" s="31">
        <f t="shared" si="3"/>
        <v>3</v>
      </c>
      <c r="G24" s="39">
        <v>1320</v>
      </c>
      <c r="H24" s="13">
        <f t="shared" si="4"/>
        <v>0.34205752785695775</v>
      </c>
      <c r="I24" s="31">
        <f t="shared" si="5"/>
        <v>2</v>
      </c>
      <c r="J24" s="50">
        <v>5.4223074931775699</v>
      </c>
      <c r="K24" s="31">
        <f t="shared" si="6"/>
        <v>3</v>
      </c>
      <c r="L24" s="17">
        <v>3328</v>
      </c>
      <c r="M24" s="4">
        <v>2154</v>
      </c>
      <c r="N24" s="4">
        <f t="shared" si="7"/>
        <v>1174</v>
      </c>
      <c r="O24" s="16"/>
      <c r="P24" s="50">
        <v>4291</v>
      </c>
      <c r="Q24" s="4">
        <v>286</v>
      </c>
      <c r="R24" s="13">
        <f t="shared" si="8"/>
        <v>6.6651130272663714E-2</v>
      </c>
      <c r="S24" s="31">
        <f t="shared" si="9"/>
        <v>2</v>
      </c>
      <c r="T24" s="17">
        <v>146</v>
      </c>
      <c r="U24" s="13">
        <f t="shared" si="10"/>
        <v>3.7833635656905937E-2</v>
      </c>
      <c r="V24" s="4">
        <f t="shared" si="11"/>
        <v>3</v>
      </c>
      <c r="W24" s="4">
        <v>23.9</v>
      </c>
      <c r="X24" s="14">
        <f t="shared" si="12"/>
        <v>6.1933143301373412E-3</v>
      </c>
      <c r="Y24" s="4">
        <f t="shared" si="13"/>
        <v>4</v>
      </c>
      <c r="Z24" s="19">
        <f t="shared" si="14"/>
        <v>2.5</v>
      </c>
      <c r="AA24" s="55">
        <f t="shared" si="15"/>
        <v>3</v>
      </c>
      <c r="AB24" s="89">
        <v>4</v>
      </c>
      <c r="AC24" s="16">
        <f t="shared" si="16"/>
        <v>12</v>
      </c>
      <c r="AD24" s="55">
        <f t="shared" si="17"/>
        <v>4</v>
      </c>
      <c r="AE24" s="55">
        <v>1</v>
      </c>
      <c r="AF24" s="22">
        <f t="shared" si="18"/>
        <v>3</v>
      </c>
      <c r="AG24" s="59">
        <f t="shared" si="19"/>
        <v>4</v>
      </c>
      <c r="AH24" s="17"/>
      <c r="AI24" s="4"/>
      <c r="AJ24" s="4">
        <v>2</v>
      </c>
      <c r="AK24" s="4">
        <v>4</v>
      </c>
      <c r="AL24" s="4">
        <f t="shared" si="1"/>
        <v>8</v>
      </c>
      <c r="AM24" s="92">
        <f t="shared" si="0"/>
        <v>2</v>
      </c>
    </row>
    <row r="25" spans="1:39" x14ac:dyDescent="0.25">
      <c r="A25" s="61">
        <v>24</v>
      </c>
      <c r="B25" s="85" t="s">
        <v>60</v>
      </c>
      <c r="C25" s="30">
        <v>8600.08</v>
      </c>
      <c r="D25" s="12">
        <v>4281</v>
      </c>
      <c r="E25" s="13">
        <f t="shared" si="2"/>
        <v>0.49778606710635248</v>
      </c>
      <c r="F25" s="31">
        <f t="shared" si="3"/>
        <v>3</v>
      </c>
      <c r="G25" s="39">
        <v>150</v>
      </c>
      <c r="H25" s="13">
        <f t="shared" si="4"/>
        <v>3.5038542396636299E-2</v>
      </c>
      <c r="I25" s="31">
        <f t="shared" si="5"/>
        <v>4</v>
      </c>
      <c r="J25" s="50">
        <v>6.5396064022765543</v>
      </c>
      <c r="K25" s="31">
        <f t="shared" si="6"/>
        <v>4</v>
      </c>
      <c r="L25" s="17">
        <v>3799</v>
      </c>
      <c r="M25" s="4">
        <v>3195</v>
      </c>
      <c r="N25" s="4">
        <f t="shared" si="7"/>
        <v>604</v>
      </c>
      <c r="O25" s="16"/>
      <c r="P25" s="50">
        <v>4761</v>
      </c>
      <c r="Q25" s="4">
        <v>252</v>
      </c>
      <c r="R25" s="13">
        <f t="shared" si="8"/>
        <v>5.2930056710775046E-2</v>
      </c>
      <c r="S25" s="31">
        <f t="shared" si="9"/>
        <v>2</v>
      </c>
      <c r="T25" s="17">
        <v>228</v>
      </c>
      <c r="U25" s="13">
        <f t="shared" si="10"/>
        <v>5.3258584442887176E-2</v>
      </c>
      <c r="V25" s="4">
        <f t="shared" si="11"/>
        <v>2</v>
      </c>
      <c r="W25" s="4">
        <v>100.55</v>
      </c>
      <c r="X25" s="14">
        <f t="shared" si="12"/>
        <v>2.3487502919878531E-2</v>
      </c>
      <c r="Y25" s="4">
        <f t="shared" si="13"/>
        <v>2</v>
      </c>
      <c r="Z25" s="19">
        <f t="shared" si="14"/>
        <v>3.25</v>
      </c>
      <c r="AA25" s="55">
        <f t="shared" si="15"/>
        <v>3</v>
      </c>
      <c r="AB25" s="89">
        <v>2</v>
      </c>
      <c r="AC25" s="16">
        <f t="shared" si="16"/>
        <v>6</v>
      </c>
      <c r="AD25" s="55">
        <f t="shared" si="17"/>
        <v>3</v>
      </c>
      <c r="AE25" s="55">
        <v>2</v>
      </c>
      <c r="AF25" s="22">
        <f t="shared" si="18"/>
        <v>1</v>
      </c>
      <c r="AG25" s="66">
        <f t="shared" si="19"/>
        <v>3</v>
      </c>
      <c r="AH25" s="17"/>
      <c r="AI25" s="4"/>
      <c r="AJ25" s="4">
        <v>2</v>
      </c>
      <c r="AK25" s="4">
        <v>4</v>
      </c>
      <c r="AL25" s="4">
        <f t="shared" si="1"/>
        <v>8</v>
      </c>
      <c r="AM25" s="92">
        <f t="shared" si="0"/>
        <v>2</v>
      </c>
    </row>
    <row r="26" spans="1:39" x14ac:dyDescent="0.25">
      <c r="A26" s="61">
        <v>25</v>
      </c>
      <c r="B26" s="85" t="s">
        <v>61</v>
      </c>
      <c r="C26" s="30">
        <v>3738.95</v>
      </c>
      <c r="D26" s="12">
        <v>686</v>
      </c>
      <c r="E26" s="13">
        <f t="shared" si="2"/>
        <v>0.1834739699648297</v>
      </c>
      <c r="F26" s="31">
        <f t="shared" si="3"/>
        <v>2</v>
      </c>
      <c r="G26" s="39">
        <v>285</v>
      </c>
      <c r="H26" s="13">
        <f t="shared" si="4"/>
        <v>0.41545189504373176</v>
      </c>
      <c r="I26" s="31">
        <f t="shared" si="5"/>
        <v>1</v>
      </c>
      <c r="J26" s="50">
        <v>6.4997117916813671</v>
      </c>
      <c r="K26" s="31">
        <f t="shared" si="6"/>
        <v>4</v>
      </c>
      <c r="L26" s="17">
        <v>857</v>
      </c>
      <c r="M26" s="4">
        <v>475</v>
      </c>
      <c r="N26" s="4">
        <f t="shared" si="7"/>
        <v>382</v>
      </c>
      <c r="O26" s="16"/>
      <c r="P26" s="50">
        <v>780</v>
      </c>
      <c r="Q26" s="4">
        <v>8</v>
      </c>
      <c r="R26" s="13">
        <f t="shared" si="8"/>
        <v>1.0256410256410256E-2</v>
      </c>
      <c r="S26" s="31">
        <f t="shared" si="9"/>
        <v>1</v>
      </c>
      <c r="T26" s="17">
        <v>86</v>
      </c>
      <c r="U26" s="13">
        <f t="shared" si="10"/>
        <v>0.12536443148688048</v>
      </c>
      <c r="V26" s="4">
        <f t="shared" si="11"/>
        <v>2</v>
      </c>
      <c r="W26" s="4">
        <v>36.369999999999997</v>
      </c>
      <c r="X26" s="14">
        <f t="shared" si="12"/>
        <v>5.3017492711370261E-2</v>
      </c>
      <c r="Y26" s="4">
        <f t="shared" si="13"/>
        <v>1</v>
      </c>
      <c r="Z26" s="19">
        <f t="shared" si="14"/>
        <v>2</v>
      </c>
      <c r="AA26" s="55">
        <f t="shared" si="15"/>
        <v>2</v>
      </c>
      <c r="AB26" s="89">
        <v>4</v>
      </c>
      <c r="AC26" s="16">
        <f t="shared" si="16"/>
        <v>8</v>
      </c>
      <c r="AD26" s="55">
        <f t="shared" si="17"/>
        <v>3</v>
      </c>
      <c r="AE26" s="55">
        <v>2</v>
      </c>
      <c r="AF26" s="22">
        <f t="shared" si="18"/>
        <v>1</v>
      </c>
      <c r="AG26" s="66">
        <f t="shared" si="19"/>
        <v>3</v>
      </c>
      <c r="AH26" s="17"/>
      <c r="AI26" s="4"/>
      <c r="AJ26" s="4">
        <v>2</v>
      </c>
      <c r="AK26" s="4">
        <v>4</v>
      </c>
      <c r="AL26" s="4">
        <f t="shared" si="1"/>
        <v>8</v>
      </c>
      <c r="AM26" s="92">
        <f t="shared" si="0"/>
        <v>2</v>
      </c>
    </row>
    <row r="27" spans="1:39" ht="14.4" thickBot="1" x14ac:dyDescent="0.3">
      <c r="A27" s="63">
        <v>26</v>
      </c>
      <c r="B27" s="86" t="s">
        <v>62</v>
      </c>
      <c r="C27" s="32">
        <v>8155.45</v>
      </c>
      <c r="D27" s="33">
        <v>4298</v>
      </c>
      <c r="E27" s="34">
        <f t="shared" si="2"/>
        <v>0.52700954576387571</v>
      </c>
      <c r="F27" s="35">
        <f t="shared" si="3"/>
        <v>3</v>
      </c>
      <c r="G27" s="41">
        <v>1158</v>
      </c>
      <c r="H27" s="34">
        <f t="shared" si="4"/>
        <v>0.26942764076314563</v>
      </c>
      <c r="I27" s="35">
        <f t="shared" si="5"/>
        <v>2</v>
      </c>
      <c r="J27" s="51">
        <v>7.4872592865883192</v>
      </c>
      <c r="K27" s="35">
        <f t="shared" si="6"/>
        <v>4</v>
      </c>
      <c r="L27" s="17">
        <v>3065</v>
      </c>
      <c r="M27" s="4">
        <v>2163</v>
      </c>
      <c r="N27" s="4">
        <f t="shared" si="7"/>
        <v>902</v>
      </c>
      <c r="O27" s="16"/>
      <c r="P27" s="51">
        <v>4631</v>
      </c>
      <c r="Q27" s="71">
        <v>17</v>
      </c>
      <c r="R27" s="34">
        <f t="shared" si="8"/>
        <v>3.6709134096307495E-3</v>
      </c>
      <c r="S27" s="35">
        <f t="shared" si="9"/>
        <v>1</v>
      </c>
      <c r="T27" s="17">
        <v>316</v>
      </c>
      <c r="U27" s="13">
        <f t="shared" si="10"/>
        <v>7.352256863657515E-2</v>
      </c>
      <c r="V27" s="4">
        <f t="shared" si="11"/>
        <v>2</v>
      </c>
      <c r="W27" s="4">
        <v>31.3</v>
      </c>
      <c r="X27" s="14">
        <f t="shared" si="12"/>
        <v>7.2824569567240581E-3</v>
      </c>
      <c r="Y27" s="4">
        <f t="shared" si="13"/>
        <v>3</v>
      </c>
      <c r="Z27" s="19">
        <f t="shared" si="14"/>
        <v>2.5</v>
      </c>
      <c r="AA27" s="56">
        <f t="shared" si="15"/>
        <v>3</v>
      </c>
      <c r="AB27" s="89">
        <v>3</v>
      </c>
      <c r="AC27" s="16">
        <f t="shared" si="16"/>
        <v>9</v>
      </c>
      <c r="AD27" s="56">
        <f t="shared" si="17"/>
        <v>3</v>
      </c>
      <c r="AE27" s="56">
        <v>1</v>
      </c>
      <c r="AF27" s="22">
        <f t="shared" si="18"/>
        <v>2</v>
      </c>
      <c r="AG27" s="60">
        <f t="shared" si="19"/>
        <v>4</v>
      </c>
      <c r="AH27" s="17"/>
      <c r="AI27" s="4"/>
      <c r="AJ27" s="4">
        <v>2</v>
      </c>
      <c r="AK27" s="4">
        <v>4</v>
      </c>
      <c r="AL27" s="4">
        <f t="shared" si="1"/>
        <v>8</v>
      </c>
      <c r="AM27" s="92">
        <f t="shared" si="0"/>
        <v>2</v>
      </c>
    </row>
    <row r="28" spans="1:39" x14ac:dyDescent="0.25">
      <c r="R28" s="3"/>
    </row>
  </sheetData>
  <sortState xmlns:xlrd2="http://schemas.microsoft.com/office/spreadsheetml/2017/richdata2" ref="A2:AM27">
    <sortCondition ref="A2:A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4D80-F8E8-4EF1-9311-6C45BEEE84DB}">
  <dimension ref="A1:AK28"/>
  <sheetViews>
    <sheetView topLeftCell="U1" zoomScale="70" zoomScaleNormal="70" workbookViewId="0">
      <selection activeCell="AA3" sqref="AA3:AA4"/>
    </sheetView>
  </sheetViews>
  <sheetFormatPr defaultColWidth="13.59765625" defaultRowHeight="13.8" x14ac:dyDescent="0.25"/>
  <cols>
    <col min="1" max="1" width="4.59765625" customWidth="1"/>
    <col min="2" max="2" width="25" customWidth="1"/>
    <col min="3" max="3" width="34.19921875" bestFit="1" customWidth="1"/>
    <col min="4" max="4" width="14.3984375" style="2" customWidth="1"/>
    <col min="5" max="5" width="16" style="6" customWidth="1"/>
    <col min="6" max="6" width="17.8984375" style="1" customWidth="1"/>
    <col min="7" max="7" width="11.8984375" customWidth="1"/>
    <col min="8" max="8" width="18.8984375" style="7" customWidth="1"/>
    <col min="9" max="9" width="15.3984375" customWidth="1"/>
    <col min="10" max="10" width="18.5" hidden="1" customWidth="1"/>
    <col min="11" max="11" width="17.5" hidden="1" customWidth="1"/>
    <col min="12" max="12" width="21.09765625" hidden="1" customWidth="1"/>
    <col min="13" max="13" width="18.3984375" hidden="1" customWidth="1"/>
    <col min="14" max="14" width="18.3984375" customWidth="1"/>
    <col min="15" max="15" width="19.5" customWidth="1"/>
    <col min="16" max="16" width="19.8984375" style="7" customWidth="1"/>
    <col min="17" max="17" width="18.59765625" style="1" customWidth="1"/>
    <col min="18" max="18" width="20.8984375" hidden="1" customWidth="1"/>
    <col min="19" max="19" width="16" style="7" customWidth="1"/>
    <col min="20" max="20" width="21.09765625" customWidth="1"/>
    <col min="21" max="21" width="18.59765625" customWidth="1"/>
    <col min="22" max="22" width="16.3984375" style="8" customWidth="1"/>
    <col min="23" max="23" width="15.3984375" customWidth="1"/>
    <col min="25" max="25" width="16.19921875" customWidth="1"/>
    <col min="29" max="29" width="17.8984375" customWidth="1"/>
    <col min="32" max="32" width="15.19921875" style="2" hidden="1" customWidth="1"/>
    <col min="33" max="33" width="15.59765625" hidden="1" customWidth="1"/>
    <col min="34" max="35" width="15.3984375" customWidth="1"/>
  </cols>
  <sheetData>
    <row r="1" spans="1:37" ht="96.6" x14ac:dyDescent="0.25">
      <c r="A1" s="26" t="s">
        <v>0</v>
      </c>
      <c r="B1" s="27" t="s">
        <v>1</v>
      </c>
      <c r="C1" s="26" t="s">
        <v>2</v>
      </c>
      <c r="D1" s="28" t="s">
        <v>3</v>
      </c>
      <c r="E1" s="29" t="s">
        <v>4</v>
      </c>
      <c r="F1" s="27" t="s">
        <v>5</v>
      </c>
      <c r="G1" s="36" t="s">
        <v>6</v>
      </c>
      <c r="H1" s="37" t="s">
        <v>7</v>
      </c>
      <c r="I1" s="38" t="s">
        <v>8</v>
      </c>
      <c r="J1" s="20" t="s">
        <v>9</v>
      </c>
      <c r="K1" s="9" t="s">
        <v>10</v>
      </c>
      <c r="L1" s="9" t="s">
        <v>10</v>
      </c>
      <c r="M1" s="18" t="s">
        <v>11</v>
      </c>
      <c r="N1" s="5" t="s">
        <v>75</v>
      </c>
      <c r="O1" s="70" t="s">
        <v>69</v>
      </c>
      <c r="P1" s="28" t="s">
        <v>70</v>
      </c>
      <c r="Q1" s="27" t="s">
        <v>15</v>
      </c>
      <c r="R1" s="21" t="s">
        <v>16</v>
      </c>
      <c r="S1" s="68" t="s">
        <v>17</v>
      </c>
      <c r="T1" s="27" t="s">
        <v>11</v>
      </c>
      <c r="U1" s="26" t="s">
        <v>19</v>
      </c>
      <c r="V1" s="52" t="s">
        <v>72</v>
      </c>
      <c r="W1" s="27" t="s">
        <v>73</v>
      </c>
      <c r="X1" s="21" t="s">
        <v>21</v>
      </c>
      <c r="Y1" s="54" t="s">
        <v>22</v>
      </c>
      <c r="Z1" s="20" t="s">
        <v>23</v>
      </c>
      <c r="AA1" s="18" t="s">
        <v>24</v>
      </c>
      <c r="AB1" s="54" t="s">
        <v>25</v>
      </c>
      <c r="AC1" s="54" t="s">
        <v>26</v>
      </c>
      <c r="AD1" s="21" t="s">
        <v>27</v>
      </c>
      <c r="AE1" s="54" t="s">
        <v>28</v>
      </c>
      <c r="AF1" s="20" t="s">
        <v>29</v>
      </c>
      <c r="AG1" s="9" t="s">
        <v>30</v>
      </c>
      <c r="AH1" s="9" t="s">
        <v>31</v>
      </c>
      <c r="AI1" s="9" t="s">
        <v>32</v>
      </c>
      <c r="AJ1" s="9" t="s">
        <v>33</v>
      </c>
      <c r="AK1" s="9" t="s">
        <v>34</v>
      </c>
    </row>
    <row r="2" spans="1:37" x14ac:dyDescent="0.25">
      <c r="A2" s="61">
        <v>1</v>
      </c>
      <c r="B2" s="62" t="s">
        <v>35</v>
      </c>
      <c r="C2" s="30">
        <v>24016.080000000002</v>
      </c>
      <c r="D2" s="12">
        <v>14074</v>
      </c>
      <c r="E2" s="13">
        <f t="shared" ref="E2:E27" si="0">D2/C2</f>
        <v>0.58602403056618724</v>
      </c>
      <c r="F2" s="31">
        <f t="shared" ref="F2:F27" si="1">IF(E2&lt;10%,1,IF(E2&lt;40%,2,IF(E2&lt;60%,3,4)))</f>
        <v>3</v>
      </c>
      <c r="G2" s="39">
        <v>666</v>
      </c>
      <c r="H2" s="13">
        <f t="shared" ref="H2:H27" si="2">G2/D2</f>
        <v>4.7321301691061531E-2</v>
      </c>
      <c r="I2" s="31">
        <f t="shared" ref="I2:I27" si="3">IF(H2&lt;10%,4,IF(H2&lt;20%,3,IF(H2&lt;40%,2,1)))</f>
        <v>4</v>
      </c>
      <c r="J2" s="17">
        <v>8585</v>
      </c>
      <c r="K2" s="4">
        <v>6019</v>
      </c>
      <c r="L2" s="4">
        <f t="shared" ref="L2:L27" si="4">J2-K2</f>
        <v>2566</v>
      </c>
      <c r="M2" s="16"/>
      <c r="N2" s="50">
        <v>15278</v>
      </c>
      <c r="O2" s="4">
        <v>989</v>
      </c>
      <c r="P2" s="13">
        <f t="shared" ref="P2:P27" si="5">O2/N2</f>
        <v>6.4733603874852733E-2</v>
      </c>
      <c r="Q2" s="31">
        <f t="shared" ref="Q2:Q27" si="6">IF(P2&lt;3%,1,IF(P2&lt;7%,2,IF(P2&lt;20%,3,4)))</f>
        <v>2</v>
      </c>
      <c r="R2" s="22">
        <v>215</v>
      </c>
      <c r="S2" s="73">
        <f t="shared" ref="S2:S27" si="7">R2/D2</f>
        <v>1.5276396191558904E-2</v>
      </c>
      <c r="T2" s="31">
        <f t="shared" ref="T2:T27" si="8">IF(S2&lt;3%,4,IF(S2&lt;5%,3,IF(S2&lt;15%,2,1)))</f>
        <v>4</v>
      </c>
      <c r="U2" s="50">
        <v>17.829999999999998</v>
      </c>
      <c r="V2" s="14">
        <f t="shared" ref="V2:V27" si="9">U2/D2</f>
        <v>1.2668750888162569E-3</v>
      </c>
      <c r="W2" s="31">
        <f t="shared" ref="W2:W27" si="10">IF(V2&lt;0.7%,4,IF(V2&lt;1.5%,3,IF(V2&lt;3%,2,1)))</f>
        <v>4</v>
      </c>
      <c r="X2" s="24">
        <f t="shared" ref="X2:X27" si="11">(F2+I2+Q2+W2)/4</f>
        <v>3.25</v>
      </c>
      <c r="Y2" s="55">
        <f t="shared" ref="Y2:Y27" si="12">IF(X2&lt;1.5,1,IF(X2&lt;2.5,2,IF(X2&lt;3.5,3,4)))</f>
        <v>3</v>
      </c>
      <c r="Z2" s="17">
        <v>1</v>
      </c>
      <c r="AA2" s="16">
        <f t="shared" ref="AA2:AA27" si="13">Z2*Y2</f>
        <v>3</v>
      </c>
      <c r="AB2" s="55">
        <f t="shared" ref="AB2:AB27" si="14">IF(AA2&lt;3,1,IF(AA2&lt;5,2,IF(AA2&lt;12,3,4)))</f>
        <v>2</v>
      </c>
      <c r="AC2" s="55">
        <v>1</v>
      </c>
      <c r="AD2" s="22">
        <f>AB2-AC2</f>
        <v>1</v>
      </c>
      <c r="AE2" s="58">
        <f>IF(AD2&lt;-1,1,IF(AD2&lt;1,2,IF(AD2=1,3,4)))</f>
        <v>3</v>
      </c>
      <c r="AF2" s="17"/>
      <c r="AG2" s="4"/>
      <c r="AH2" s="4">
        <v>1</v>
      </c>
      <c r="AI2" s="4">
        <v>5</v>
      </c>
      <c r="AJ2" s="4">
        <f>AH2*AI2</f>
        <v>5</v>
      </c>
      <c r="AK2" s="96">
        <f>IF(AJ2&lt;6,1,IF(AJ2&lt;12,2,IF(AJ2&lt;18,3,4)))</f>
        <v>1</v>
      </c>
    </row>
    <row r="3" spans="1:37" x14ac:dyDescent="0.25">
      <c r="A3" s="61">
        <v>2</v>
      </c>
      <c r="B3" s="62" t="s">
        <v>36</v>
      </c>
      <c r="C3" s="30">
        <v>3218.24</v>
      </c>
      <c r="D3" s="12">
        <v>1223</v>
      </c>
      <c r="E3" s="13">
        <f t="shared" si="0"/>
        <v>0.38002137814457593</v>
      </c>
      <c r="F3" s="31">
        <f t="shared" si="1"/>
        <v>2</v>
      </c>
      <c r="G3" s="39">
        <v>418</v>
      </c>
      <c r="H3" s="13">
        <f t="shared" si="2"/>
        <v>0.34178250204415372</v>
      </c>
      <c r="I3" s="31">
        <f t="shared" si="3"/>
        <v>2</v>
      </c>
      <c r="J3" s="17">
        <v>1454</v>
      </c>
      <c r="K3" s="4">
        <v>1194</v>
      </c>
      <c r="L3" s="4">
        <f t="shared" si="4"/>
        <v>260</v>
      </c>
      <c r="M3" s="16"/>
      <c r="N3" s="50">
        <v>1382</v>
      </c>
      <c r="O3" s="4">
        <v>3</v>
      </c>
      <c r="P3" s="13">
        <f t="shared" si="5"/>
        <v>2.1707670043415342E-3</v>
      </c>
      <c r="Q3" s="31">
        <f t="shared" si="6"/>
        <v>1</v>
      </c>
      <c r="R3" s="22">
        <v>156</v>
      </c>
      <c r="S3" s="73">
        <f t="shared" si="7"/>
        <v>0.12755519215044972</v>
      </c>
      <c r="T3" s="31">
        <f t="shared" si="8"/>
        <v>2</v>
      </c>
      <c r="U3" s="50">
        <v>92.03</v>
      </c>
      <c r="V3" s="14">
        <f t="shared" si="9"/>
        <v>7.5249386753883887E-2</v>
      </c>
      <c r="W3" s="31">
        <f t="shared" si="10"/>
        <v>1</v>
      </c>
      <c r="X3" s="24">
        <f t="shared" si="11"/>
        <v>1.5</v>
      </c>
      <c r="Y3" s="55">
        <f t="shared" si="12"/>
        <v>2</v>
      </c>
      <c r="Z3" s="17">
        <v>1</v>
      </c>
      <c r="AA3" s="16">
        <f t="shared" si="13"/>
        <v>2</v>
      </c>
      <c r="AB3" s="55">
        <f t="shared" si="14"/>
        <v>1</v>
      </c>
      <c r="AC3" s="55">
        <v>1</v>
      </c>
      <c r="AD3" s="22">
        <f>AB3-AC3</f>
        <v>0</v>
      </c>
      <c r="AE3" s="57">
        <f>IF(AD3&lt;-1,1,IF(AD3&lt;1,2,IF(AD3=1,3,4)))</f>
        <v>2</v>
      </c>
      <c r="AF3" s="17"/>
      <c r="AG3" s="4"/>
      <c r="AH3" s="4">
        <v>1</v>
      </c>
      <c r="AI3" s="4">
        <v>5</v>
      </c>
      <c r="AJ3" s="4">
        <f t="shared" ref="AJ3:AJ27" si="15">AH3*AI3</f>
        <v>5</v>
      </c>
      <c r="AK3" s="96">
        <f t="shared" ref="AK3:AK27" si="16">IF(AJ3&lt;6,1,IF(AJ3&lt;12,2,IF(AJ3&lt;18,3,4)))</f>
        <v>1</v>
      </c>
    </row>
    <row r="4" spans="1:37" x14ac:dyDescent="0.25">
      <c r="A4" s="81">
        <v>3</v>
      </c>
      <c r="B4" s="87" t="s">
        <v>37</v>
      </c>
      <c r="C4" s="30" t="s">
        <v>79</v>
      </c>
      <c r="D4" s="12"/>
      <c r="E4" s="13"/>
      <c r="F4" s="31"/>
      <c r="G4" s="40"/>
      <c r="H4" s="13"/>
      <c r="I4" s="31"/>
      <c r="J4" s="17"/>
      <c r="K4" s="4"/>
      <c r="L4" s="4"/>
      <c r="M4" s="16"/>
      <c r="N4" s="50"/>
      <c r="O4" s="4"/>
      <c r="P4" s="13"/>
      <c r="Q4" s="31"/>
      <c r="R4" s="22"/>
      <c r="S4" s="73"/>
      <c r="T4" s="31"/>
      <c r="U4" s="50"/>
      <c r="V4" s="14"/>
      <c r="W4" s="31"/>
      <c r="X4" s="24"/>
      <c r="Y4" s="55"/>
      <c r="Z4" s="17"/>
      <c r="AA4" s="16"/>
      <c r="AB4" s="55"/>
      <c r="AC4" s="55"/>
      <c r="AD4" s="22"/>
      <c r="AE4" s="55"/>
      <c r="AF4" s="17"/>
      <c r="AG4" s="4"/>
      <c r="AH4" s="4"/>
      <c r="AI4" s="4"/>
      <c r="AJ4" s="4"/>
      <c r="AK4" s="4"/>
    </row>
    <row r="5" spans="1:37" x14ac:dyDescent="0.25">
      <c r="A5" s="61">
        <v>4</v>
      </c>
      <c r="B5" s="62" t="s">
        <v>38</v>
      </c>
      <c r="C5" s="30">
        <v>2072.1999999999998</v>
      </c>
      <c r="D5" s="12">
        <v>691</v>
      </c>
      <c r="E5" s="13">
        <f t="shared" si="0"/>
        <v>0.33346202104044015</v>
      </c>
      <c r="F5" s="31">
        <f t="shared" si="1"/>
        <v>2</v>
      </c>
      <c r="G5" s="39">
        <v>112</v>
      </c>
      <c r="H5" s="13">
        <f t="shared" si="2"/>
        <v>0.16208393632416787</v>
      </c>
      <c r="I5" s="31">
        <f t="shared" si="3"/>
        <v>3</v>
      </c>
      <c r="J5" s="17">
        <v>1079</v>
      </c>
      <c r="K5" s="4">
        <v>721</v>
      </c>
      <c r="L5" s="4">
        <f t="shared" si="4"/>
        <v>358</v>
      </c>
      <c r="M5" s="16"/>
      <c r="N5" s="50">
        <v>818</v>
      </c>
      <c r="O5" s="4">
        <v>2</v>
      </c>
      <c r="P5" s="13">
        <f t="shared" si="5"/>
        <v>2.4449877750611247E-3</v>
      </c>
      <c r="Q5" s="31">
        <f t="shared" si="6"/>
        <v>1</v>
      </c>
      <c r="R5" s="22">
        <v>125</v>
      </c>
      <c r="S5" s="73">
        <f t="shared" si="7"/>
        <v>0.18089725036179449</v>
      </c>
      <c r="T5" s="31">
        <f t="shared" si="8"/>
        <v>1</v>
      </c>
      <c r="U5" s="50">
        <v>363.66</v>
      </c>
      <c r="V5" s="14">
        <f t="shared" si="9"/>
        <v>0.52628075253256157</v>
      </c>
      <c r="W5" s="31">
        <f t="shared" si="10"/>
        <v>1</v>
      </c>
      <c r="X5" s="24">
        <f t="shared" si="11"/>
        <v>1.75</v>
      </c>
      <c r="Y5" s="55">
        <f t="shared" si="12"/>
        <v>2</v>
      </c>
      <c r="Z5" s="17">
        <v>2</v>
      </c>
      <c r="AA5" s="16">
        <f t="shared" si="13"/>
        <v>4</v>
      </c>
      <c r="AB5" s="55">
        <f t="shared" si="14"/>
        <v>2</v>
      </c>
      <c r="AC5" s="55">
        <v>1</v>
      </c>
      <c r="AD5" s="22">
        <f>AB5-AC5</f>
        <v>1</v>
      </c>
      <c r="AE5" s="58">
        <f>IF(AD5&lt;-1,1,IF(AD5&lt;1,2,IF(AD5=1,3,4)))</f>
        <v>3</v>
      </c>
      <c r="AF5" s="17"/>
      <c r="AG5" s="4"/>
      <c r="AH5" s="4">
        <v>1</v>
      </c>
      <c r="AI5" s="4">
        <v>5</v>
      </c>
      <c r="AJ5" s="4">
        <f t="shared" si="15"/>
        <v>5</v>
      </c>
      <c r="AK5" s="96">
        <f t="shared" si="16"/>
        <v>1</v>
      </c>
    </row>
    <row r="6" spans="1:37" x14ac:dyDescent="0.25">
      <c r="A6" s="61">
        <v>5</v>
      </c>
      <c r="B6" s="62" t="s">
        <v>39</v>
      </c>
      <c r="C6" s="30">
        <v>8249.25</v>
      </c>
      <c r="D6" s="12">
        <v>2548</v>
      </c>
      <c r="E6" s="13">
        <f t="shared" si="0"/>
        <v>0.30887656453616996</v>
      </c>
      <c r="F6" s="31">
        <f t="shared" si="1"/>
        <v>2</v>
      </c>
      <c r="G6" s="39">
        <v>846</v>
      </c>
      <c r="H6" s="13">
        <f t="shared" si="2"/>
        <v>0.33202511773940346</v>
      </c>
      <c r="I6" s="31">
        <f t="shared" si="3"/>
        <v>2</v>
      </c>
      <c r="J6" s="17">
        <v>2644</v>
      </c>
      <c r="K6" s="4">
        <v>1736</v>
      </c>
      <c r="L6" s="4">
        <f t="shared" si="4"/>
        <v>908</v>
      </c>
      <c r="M6" s="16"/>
      <c r="N6" s="50">
        <v>2874</v>
      </c>
      <c r="O6" s="4">
        <v>280</v>
      </c>
      <c r="P6" s="13">
        <f t="shared" si="5"/>
        <v>9.7425191370911615E-2</v>
      </c>
      <c r="Q6" s="31">
        <f t="shared" si="6"/>
        <v>3</v>
      </c>
      <c r="R6" s="22">
        <v>46</v>
      </c>
      <c r="S6" s="73">
        <f t="shared" si="7"/>
        <v>1.8053375196232339E-2</v>
      </c>
      <c r="T6" s="31">
        <f t="shared" si="8"/>
        <v>4</v>
      </c>
      <c r="U6" s="50">
        <v>16.09</v>
      </c>
      <c r="V6" s="14">
        <f t="shared" si="9"/>
        <v>6.3147566718995286E-3</v>
      </c>
      <c r="W6" s="31">
        <f t="shared" si="10"/>
        <v>4</v>
      </c>
      <c r="X6" s="24">
        <f t="shared" si="11"/>
        <v>2.75</v>
      </c>
      <c r="Y6" s="55">
        <f t="shared" si="12"/>
        <v>3</v>
      </c>
      <c r="Z6" s="17">
        <v>2</v>
      </c>
      <c r="AA6" s="16">
        <f t="shared" si="13"/>
        <v>6</v>
      </c>
      <c r="AB6" s="55">
        <f t="shared" si="14"/>
        <v>3</v>
      </c>
      <c r="AC6" s="55" t="s">
        <v>40</v>
      </c>
      <c r="AD6" s="22" t="s">
        <v>41</v>
      </c>
      <c r="AE6" s="66">
        <f>AB6</f>
        <v>3</v>
      </c>
      <c r="AF6" s="17"/>
      <c r="AG6" s="4"/>
      <c r="AH6" s="4">
        <v>1</v>
      </c>
      <c r="AI6" s="4">
        <v>5</v>
      </c>
      <c r="AJ6" s="4">
        <f t="shared" si="15"/>
        <v>5</v>
      </c>
      <c r="AK6" s="96">
        <f t="shared" si="16"/>
        <v>1</v>
      </c>
    </row>
    <row r="7" spans="1:37" x14ac:dyDescent="0.25">
      <c r="A7" s="61">
        <v>6</v>
      </c>
      <c r="B7" s="62" t="s">
        <v>42</v>
      </c>
      <c r="C7" s="30">
        <v>15254.96</v>
      </c>
      <c r="D7" s="12">
        <v>9425</v>
      </c>
      <c r="E7" s="13">
        <f t="shared" si="0"/>
        <v>0.61783183961151</v>
      </c>
      <c r="F7" s="31">
        <f t="shared" si="1"/>
        <v>4</v>
      </c>
      <c r="G7" s="39">
        <v>799</v>
      </c>
      <c r="H7" s="13">
        <f t="shared" si="2"/>
        <v>8.4774535809018572E-2</v>
      </c>
      <c r="I7" s="31">
        <f t="shared" si="3"/>
        <v>4</v>
      </c>
      <c r="J7" s="17">
        <v>5194</v>
      </c>
      <c r="K7" s="4">
        <v>3681</v>
      </c>
      <c r="L7" s="4">
        <f t="shared" si="4"/>
        <v>1513</v>
      </c>
      <c r="M7" s="16"/>
      <c r="N7" s="50">
        <v>10046</v>
      </c>
      <c r="O7" s="4">
        <v>564</v>
      </c>
      <c r="P7" s="13">
        <f t="shared" si="5"/>
        <v>5.6141747959386819E-2</v>
      </c>
      <c r="Q7" s="31">
        <f t="shared" si="6"/>
        <v>2</v>
      </c>
      <c r="R7" s="22">
        <v>57</v>
      </c>
      <c r="S7" s="73">
        <f t="shared" si="7"/>
        <v>6.0477453580901853E-3</v>
      </c>
      <c r="T7" s="31">
        <f t="shared" si="8"/>
        <v>4</v>
      </c>
      <c r="U7" s="50">
        <v>8.02</v>
      </c>
      <c r="V7" s="14">
        <f t="shared" si="9"/>
        <v>8.5092838196286469E-4</v>
      </c>
      <c r="W7" s="31">
        <f t="shared" si="10"/>
        <v>4</v>
      </c>
      <c r="X7" s="24">
        <f t="shared" si="11"/>
        <v>3.5</v>
      </c>
      <c r="Y7" s="55">
        <f t="shared" si="12"/>
        <v>4</v>
      </c>
      <c r="Z7" s="17">
        <v>1</v>
      </c>
      <c r="AA7" s="16">
        <f t="shared" si="13"/>
        <v>4</v>
      </c>
      <c r="AB7" s="55">
        <f t="shared" si="14"/>
        <v>2</v>
      </c>
      <c r="AC7" s="55">
        <v>1</v>
      </c>
      <c r="AD7" s="22">
        <f t="shared" ref="AD7:AD27" si="17">AB7-AC7</f>
        <v>1</v>
      </c>
      <c r="AE7" s="58">
        <f t="shared" ref="AE7:AE27" si="18">IF(AD7&lt;-1,1,IF(AD7&lt;1,2,IF(AD7=1,3,4)))</f>
        <v>3</v>
      </c>
      <c r="AF7" s="17"/>
      <c r="AG7" s="4"/>
      <c r="AH7" s="4">
        <v>1</v>
      </c>
      <c r="AI7" s="4">
        <v>5</v>
      </c>
      <c r="AJ7" s="4">
        <f t="shared" si="15"/>
        <v>5</v>
      </c>
      <c r="AK7" s="96">
        <f t="shared" si="16"/>
        <v>1</v>
      </c>
    </row>
    <row r="8" spans="1:37" x14ac:dyDescent="0.25">
      <c r="A8" s="61">
        <v>7</v>
      </c>
      <c r="B8" s="62" t="s">
        <v>43</v>
      </c>
      <c r="C8" s="30">
        <v>7544.51</v>
      </c>
      <c r="D8" s="12">
        <v>468</v>
      </c>
      <c r="E8" s="13">
        <f t="shared" si="0"/>
        <v>6.2031861578816912E-2</v>
      </c>
      <c r="F8" s="31">
        <f t="shared" si="1"/>
        <v>1</v>
      </c>
      <c r="G8" s="39">
        <v>0</v>
      </c>
      <c r="H8" s="13">
        <f t="shared" si="2"/>
        <v>0</v>
      </c>
      <c r="I8" s="31">
        <f t="shared" si="3"/>
        <v>4</v>
      </c>
      <c r="J8" s="17">
        <v>568</v>
      </c>
      <c r="K8" s="4">
        <v>457</v>
      </c>
      <c r="L8" s="4">
        <f t="shared" si="4"/>
        <v>111</v>
      </c>
      <c r="M8" s="16"/>
      <c r="N8" s="50">
        <v>529</v>
      </c>
      <c r="O8" s="4">
        <v>3</v>
      </c>
      <c r="P8" s="13">
        <f t="shared" si="5"/>
        <v>5.6710775047258983E-3</v>
      </c>
      <c r="Q8" s="31">
        <f t="shared" si="6"/>
        <v>1</v>
      </c>
      <c r="R8" s="22">
        <v>58</v>
      </c>
      <c r="S8" s="73">
        <f t="shared" si="7"/>
        <v>0.12393162393162394</v>
      </c>
      <c r="T8" s="31">
        <f t="shared" si="8"/>
        <v>2</v>
      </c>
      <c r="U8" s="50">
        <v>91.33</v>
      </c>
      <c r="V8" s="14">
        <f t="shared" si="9"/>
        <v>0.19514957264957264</v>
      </c>
      <c r="W8" s="31">
        <f t="shared" si="10"/>
        <v>1</v>
      </c>
      <c r="X8" s="24">
        <f t="shared" si="11"/>
        <v>1.75</v>
      </c>
      <c r="Y8" s="55">
        <f t="shared" si="12"/>
        <v>2</v>
      </c>
      <c r="Z8" s="17">
        <v>3</v>
      </c>
      <c r="AA8" s="16">
        <f t="shared" si="13"/>
        <v>6</v>
      </c>
      <c r="AB8" s="55">
        <f t="shared" si="14"/>
        <v>3</v>
      </c>
      <c r="AC8" s="55">
        <v>1</v>
      </c>
      <c r="AD8" s="22">
        <f t="shared" si="17"/>
        <v>2</v>
      </c>
      <c r="AE8" s="59">
        <f t="shared" si="18"/>
        <v>4</v>
      </c>
      <c r="AF8" s="17"/>
      <c r="AG8" s="4"/>
      <c r="AH8" s="4">
        <v>1</v>
      </c>
      <c r="AI8" s="4">
        <v>5</v>
      </c>
      <c r="AJ8" s="4">
        <f t="shared" si="15"/>
        <v>5</v>
      </c>
      <c r="AK8" s="96">
        <f t="shared" si="16"/>
        <v>1</v>
      </c>
    </row>
    <row r="9" spans="1:37" x14ac:dyDescent="0.25">
      <c r="A9" s="81">
        <v>8</v>
      </c>
      <c r="B9" s="84" t="s">
        <v>44</v>
      </c>
      <c r="C9" s="30" t="s">
        <v>79</v>
      </c>
      <c r="D9" s="12"/>
      <c r="E9" s="13"/>
      <c r="F9" s="31"/>
      <c r="G9" s="39"/>
      <c r="H9" s="13"/>
      <c r="I9" s="31"/>
      <c r="J9" s="17"/>
      <c r="K9" s="4"/>
      <c r="L9" s="4"/>
      <c r="M9" s="16"/>
      <c r="N9" s="50"/>
      <c r="O9" s="4"/>
      <c r="P9" s="13"/>
      <c r="Q9" s="31"/>
      <c r="R9" s="22"/>
      <c r="S9" s="73"/>
      <c r="T9" s="31"/>
      <c r="U9" s="50"/>
      <c r="V9" s="14"/>
      <c r="W9" s="31"/>
      <c r="X9" s="24"/>
      <c r="Y9" s="55"/>
      <c r="Z9" s="17"/>
      <c r="AA9" s="16"/>
      <c r="AB9" s="55"/>
      <c r="AC9" s="55"/>
      <c r="AD9" s="22"/>
      <c r="AE9" s="55"/>
      <c r="AF9" s="17"/>
      <c r="AG9" s="4"/>
      <c r="AH9" s="4"/>
      <c r="AI9" s="4"/>
      <c r="AJ9" s="4"/>
      <c r="AK9" s="4"/>
    </row>
    <row r="10" spans="1:37" x14ac:dyDescent="0.25">
      <c r="A10" s="61">
        <v>9</v>
      </c>
      <c r="B10" s="62" t="s">
        <v>45</v>
      </c>
      <c r="C10" s="30">
        <v>13032.67</v>
      </c>
      <c r="D10" s="12">
        <v>8468</v>
      </c>
      <c r="E10" s="13">
        <f t="shared" si="0"/>
        <v>0.64975173928289442</v>
      </c>
      <c r="F10" s="31">
        <f t="shared" si="1"/>
        <v>4</v>
      </c>
      <c r="G10" s="39">
        <v>656</v>
      </c>
      <c r="H10" s="13">
        <f t="shared" si="2"/>
        <v>7.7468115257439768E-2</v>
      </c>
      <c r="I10" s="31">
        <f t="shared" si="3"/>
        <v>4</v>
      </c>
      <c r="J10" s="17">
        <v>4386</v>
      </c>
      <c r="K10" s="4">
        <v>3300</v>
      </c>
      <c r="L10" s="4">
        <f t="shared" si="4"/>
        <v>1086</v>
      </c>
      <c r="M10" s="16"/>
      <c r="N10" s="50">
        <v>9109</v>
      </c>
      <c r="O10" s="4">
        <v>481</v>
      </c>
      <c r="P10" s="13">
        <f t="shared" si="5"/>
        <v>5.2804918212756617E-2</v>
      </c>
      <c r="Q10" s="31">
        <f t="shared" si="6"/>
        <v>2</v>
      </c>
      <c r="R10" s="22">
        <v>160</v>
      </c>
      <c r="S10" s="73">
        <f t="shared" si="7"/>
        <v>1.8894662257912139E-2</v>
      </c>
      <c r="T10" s="31">
        <f t="shared" si="8"/>
        <v>4</v>
      </c>
      <c r="U10" s="50">
        <v>25.74</v>
      </c>
      <c r="V10" s="14">
        <f t="shared" si="9"/>
        <v>3.0396787907416155E-3</v>
      </c>
      <c r="W10" s="31">
        <f t="shared" si="10"/>
        <v>4</v>
      </c>
      <c r="X10" s="24">
        <f t="shared" si="11"/>
        <v>3.5</v>
      </c>
      <c r="Y10" s="55">
        <f t="shared" si="12"/>
        <v>4</v>
      </c>
      <c r="Z10" s="17">
        <v>2</v>
      </c>
      <c r="AA10" s="16">
        <f t="shared" si="13"/>
        <v>8</v>
      </c>
      <c r="AB10" s="55">
        <f t="shared" si="14"/>
        <v>3</v>
      </c>
      <c r="AC10" s="55">
        <v>1</v>
      </c>
      <c r="AD10" s="22">
        <f t="shared" si="17"/>
        <v>2</v>
      </c>
      <c r="AE10" s="59">
        <f t="shared" si="18"/>
        <v>4</v>
      </c>
      <c r="AF10" s="17"/>
      <c r="AG10" s="4"/>
      <c r="AH10" s="4">
        <v>1</v>
      </c>
      <c r="AI10" s="4">
        <v>5</v>
      </c>
      <c r="AJ10" s="4">
        <f t="shared" si="15"/>
        <v>5</v>
      </c>
      <c r="AK10" s="96">
        <f t="shared" si="16"/>
        <v>1</v>
      </c>
    </row>
    <row r="11" spans="1:37" x14ac:dyDescent="0.25">
      <c r="A11" s="61">
        <v>10</v>
      </c>
      <c r="B11" s="62" t="s">
        <v>46</v>
      </c>
      <c r="C11" s="30">
        <v>10485.299999999999</v>
      </c>
      <c r="D11" s="12">
        <v>7515</v>
      </c>
      <c r="E11" s="13">
        <f t="shared" si="0"/>
        <v>0.71671769048095912</v>
      </c>
      <c r="F11" s="31">
        <f t="shared" si="1"/>
        <v>4</v>
      </c>
      <c r="G11" s="40">
        <v>0</v>
      </c>
      <c r="H11" s="13">
        <f t="shared" si="2"/>
        <v>0</v>
      </c>
      <c r="I11" s="31">
        <f t="shared" si="3"/>
        <v>4</v>
      </c>
      <c r="J11" s="17">
        <v>2631</v>
      </c>
      <c r="K11" s="4"/>
      <c r="L11" s="4">
        <f t="shared" si="4"/>
        <v>2631</v>
      </c>
      <c r="M11" s="16"/>
      <c r="N11" s="50">
        <v>7952</v>
      </c>
      <c r="O11" s="4">
        <v>89</v>
      </c>
      <c r="P11" s="13">
        <f t="shared" si="5"/>
        <v>1.1192152917505031E-2</v>
      </c>
      <c r="Q11" s="31">
        <f t="shared" si="6"/>
        <v>1</v>
      </c>
      <c r="R11" s="22">
        <v>348</v>
      </c>
      <c r="S11" s="73">
        <f t="shared" si="7"/>
        <v>4.6307385229540921E-2</v>
      </c>
      <c r="T11" s="31">
        <f t="shared" si="8"/>
        <v>3</v>
      </c>
      <c r="U11" s="50">
        <v>74.33</v>
      </c>
      <c r="V11" s="14">
        <f t="shared" si="9"/>
        <v>9.8908848968729205E-3</v>
      </c>
      <c r="W11" s="31">
        <f t="shared" si="10"/>
        <v>3</v>
      </c>
      <c r="X11" s="24">
        <f t="shared" si="11"/>
        <v>3</v>
      </c>
      <c r="Y11" s="55">
        <f t="shared" si="12"/>
        <v>3</v>
      </c>
      <c r="Z11" s="17">
        <v>1</v>
      </c>
      <c r="AA11" s="16">
        <f t="shared" si="13"/>
        <v>3</v>
      </c>
      <c r="AB11" s="55">
        <f t="shared" si="14"/>
        <v>2</v>
      </c>
      <c r="AC11" s="55">
        <v>1</v>
      </c>
      <c r="AD11" s="22">
        <f t="shared" si="17"/>
        <v>1</v>
      </c>
      <c r="AE11" s="58">
        <f t="shared" si="18"/>
        <v>3</v>
      </c>
      <c r="AF11" s="17"/>
      <c r="AG11" s="4"/>
      <c r="AH11" s="4">
        <v>1</v>
      </c>
      <c r="AI11" s="4">
        <v>5</v>
      </c>
      <c r="AJ11" s="4">
        <f t="shared" si="15"/>
        <v>5</v>
      </c>
      <c r="AK11" s="96">
        <f t="shared" si="16"/>
        <v>1</v>
      </c>
    </row>
    <row r="12" spans="1:37" x14ac:dyDescent="0.25">
      <c r="A12" s="61">
        <v>11</v>
      </c>
      <c r="B12" s="62" t="s">
        <v>47</v>
      </c>
      <c r="C12" s="30">
        <v>15990.05</v>
      </c>
      <c r="D12" s="12">
        <v>9410</v>
      </c>
      <c r="E12" s="13">
        <f t="shared" si="0"/>
        <v>0.5884909678206135</v>
      </c>
      <c r="F12" s="31">
        <f t="shared" si="1"/>
        <v>3</v>
      </c>
      <c r="G12" s="39">
        <v>707</v>
      </c>
      <c r="H12" s="13">
        <f t="shared" si="2"/>
        <v>7.5132837407013819E-2</v>
      </c>
      <c r="I12" s="31">
        <f t="shared" si="3"/>
        <v>4</v>
      </c>
      <c r="J12" s="17">
        <v>5171</v>
      </c>
      <c r="K12" s="4"/>
      <c r="L12" s="4">
        <f t="shared" si="4"/>
        <v>5171</v>
      </c>
      <c r="M12" s="16"/>
      <c r="N12" s="50">
        <v>10111</v>
      </c>
      <c r="O12" s="4">
        <v>299</v>
      </c>
      <c r="P12" s="13">
        <f t="shared" si="5"/>
        <v>2.9571753535753139E-2</v>
      </c>
      <c r="Q12" s="31">
        <f t="shared" si="6"/>
        <v>1</v>
      </c>
      <c r="R12" s="22">
        <v>402</v>
      </c>
      <c r="S12" s="73">
        <f t="shared" si="7"/>
        <v>4.2720510095642934E-2</v>
      </c>
      <c r="T12" s="31">
        <f t="shared" si="8"/>
        <v>3</v>
      </c>
      <c r="U12" s="50">
        <v>29.55</v>
      </c>
      <c r="V12" s="14">
        <f t="shared" si="9"/>
        <v>3.1402763018065888E-3</v>
      </c>
      <c r="W12" s="31">
        <f t="shared" si="10"/>
        <v>4</v>
      </c>
      <c r="X12" s="24">
        <f t="shared" si="11"/>
        <v>3</v>
      </c>
      <c r="Y12" s="55">
        <f t="shared" si="12"/>
        <v>3</v>
      </c>
      <c r="Z12" s="17">
        <v>1</v>
      </c>
      <c r="AA12" s="16">
        <f t="shared" si="13"/>
        <v>3</v>
      </c>
      <c r="AB12" s="55">
        <f t="shared" si="14"/>
        <v>2</v>
      </c>
      <c r="AC12" s="55">
        <v>2</v>
      </c>
      <c r="AD12" s="22">
        <f t="shared" si="17"/>
        <v>0</v>
      </c>
      <c r="AE12" s="57">
        <f t="shared" si="18"/>
        <v>2</v>
      </c>
      <c r="AF12" s="17"/>
      <c r="AG12" s="4"/>
      <c r="AH12" s="4">
        <v>1</v>
      </c>
      <c r="AI12" s="4">
        <v>5</v>
      </c>
      <c r="AJ12" s="4">
        <f t="shared" si="15"/>
        <v>5</v>
      </c>
      <c r="AK12" s="96">
        <f t="shared" si="16"/>
        <v>1</v>
      </c>
    </row>
    <row r="13" spans="1:37" x14ac:dyDescent="0.25">
      <c r="A13" s="61">
        <v>12</v>
      </c>
      <c r="B13" s="62" t="s">
        <v>48</v>
      </c>
      <c r="C13" s="30">
        <v>14508.82</v>
      </c>
      <c r="D13" s="12">
        <v>11198</v>
      </c>
      <c r="E13" s="13">
        <f t="shared" si="0"/>
        <v>0.77180639087120806</v>
      </c>
      <c r="F13" s="31">
        <f t="shared" si="1"/>
        <v>4</v>
      </c>
      <c r="G13" s="39">
        <v>57</v>
      </c>
      <c r="H13" s="13">
        <f t="shared" si="2"/>
        <v>5.0901946776210037E-3</v>
      </c>
      <c r="I13" s="31">
        <f t="shared" si="3"/>
        <v>4</v>
      </c>
      <c r="J13" s="17">
        <v>3666</v>
      </c>
      <c r="K13" s="4">
        <v>2205</v>
      </c>
      <c r="L13" s="4">
        <f t="shared" si="4"/>
        <v>1461</v>
      </c>
      <c r="M13" s="16"/>
      <c r="N13" s="50">
        <v>11729</v>
      </c>
      <c r="O13" s="4">
        <v>514</v>
      </c>
      <c r="P13" s="13">
        <f t="shared" si="5"/>
        <v>4.382300281353909E-2</v>
      </c>
      <c r="Q13" s="31">
        <f t="shared" si="6"/>
        <v>2</v>
      </c>
      <c r="R13" s="22">
        <v>17</v>
      </c>
      <c r="S13" s="73">
        <f t="shared" si="7"/>
        <v>1.5181282371852117E-3</v>
      </c>
      <c r="T13" s="31">
        <f t="shared" si="8"/>
        <v>4</v>
      </c>
      <c r="U13" s="50">
        <v>8.6999999999999993</v>
      </c>
      <c r="V13" s="14">
        <f t="shared" si="9"/>
        <v>7.7692445079478476E-4</v>
      </c>
      <c r="W13" s="31">
        <f t="shared" si="10"/>
        <v>4</v>
      </c>
      <c r="X13" s="24">
        <f t="shared" si="11"/>
        <v>3.5</v>
      </c>
      <c r="Y13" s="55">
        <f t="shared" si="12"/>
        <v>4</v>
      </c>
      <c r="Z13" s="17">
        <v>1</v>
      </c>
      <c r="AA13" s="16">
        <f t="shared" si="13"/>
        <v>4</v>
      </c>
      <c r="AB13" s="55">
        <f t="shared" si="14"/>
        <v>2</v>
      </c>
      <c r="AC13" s="55">
        <v>2</v>
      </c>
      <c r="AD13" s="22">
        <f t="shared" si="17"/>
        <v>0</v>
      </c>
      <c r="AE13" s="57">
        <f t="shared" si="18"/>
        <v>2</v>
      </c>
      <c r="AF13" s="17"/>
      <c r="AG13" s="4"/>
      <c r="AH13" s="4">
        <v>1</v>
      </c>
      <c r="AI13" s="4">
        <v>5</v>
      </c>
      <c r="AJ13" s="4">
        <f t="shared" si="15"/>
        <v>5</v>
      </c>
      <c r="AK13" s="96">
        <f t="shared" si="16"/>
        <v>1</v>
      </c>
    </row>
    <row r="14" spans="1:37" x14ac:dyDescent="0.25">
      <c r="A14" s="61">
        <v>13</v>
      </c>
      <c r="B14" s="62" t="s">
        <v>49</v>
      </c>
      <c r="C14" s="30">
        <v>4316.6400000000003</v>
      </c>
      <c r="D14" s="12">
        <v>697</v>
      </c>
      <c r="E14" s="13">
        <f t="shared" si="0"/>
        <v>0.16146817895400126</v>
      </c>
      <c r="F14" s="31">
        <f t="shared" si="1"/>
        <v>2</v>
      </c>
      <c r="G14" s="39">
        <v>59</v>
      </c>
      <c r="H14" s="13">
        <f t="shared" si="2"/>
        <v>8.4648493543758974E-2</v>
      </c>
      <c r="I14" s="31">
        <f t="shared" si="3"/>
        <v>4</v>
      </c>
      <c r="J14" s="17">
        <v>792</v>
      </c>
      <c r="K14" s="4">
        <v>403</v>
      </c>
      <c r="L14" s="4">
        <f t="shared" si="4"/>
        <v>389</v>
      </c>
      <c r="M14" s="16"/>
      <c r="N14" s="50">
        <v>792</v>
      </c>
      <c r="O14" s="4">
        <v>0</v>
      </c>
      <c r="P14" s="13">
        <f t="shared" si="5"/>
        <v>0</v>
      </c>
      <c r="Q14" s="31">
        <f t="shared" si="6"/>
        <v>1</v>
      </c>
      <c r="R14" s="22">
        <v>95</v>
      </c>
      <c r="S14" s="73">
        <f t="shared" si="7"/>
        <v>0.13629842180774748</v>
      </c>
      <c r="T14" s="31">
        <f t="shared" si="8"/>
        <v>2</v>
      </c>
      <c r="U14" s="50">
        <v>91.11</v>
      </c>
      <c r="V14" s="14">
        <f t="shared" si="9"/>
        <v>0.13071736011477761</v>
      </c>
      <c r="W14" s="31">
        <f t="shared" si="10"/>
        <v>1</v>
      </c>
      <c r="X14" s="24">
        <f t="shared" si="11"/>
        <v>2</v>
      </c>
      <c r="Y14" s="55">
        <f t="shared" si="12"/>
        <v>2</v>
      </c>
      <c r="Z14" s="17">
        <v>2</v>
      </c>
      <c r="AA14" s="16">
        <f t="shared" si="13"/>
        <v>4</v>
      </c>
      <c r="AB14" s="55">
        <f t="shared" si="14"/>
        <v>2</v>
      </c>
      <c r="AC14" s="55">
        <v>1</v>
      </c>
      <c r="AD14" s="22">
        <f t="shared" si="17"/>
        <v>1</v>
      </c>
      <c r="AE14" s="58">
        <f t="shared" si="18"/>
        <v>3</v>
      </c>
      <c r="AF14" s="17"/>
      <c r="AG14" s="4"/>
      <c r="AH14" s="4">
        <v>1</v>
      </c>
      <c r="AI14" s="4">
        <v>5</v>
      </c>
      <c r="AJ14" s="4">
        <f t="shared" si="15"/>
        <v>5</v>
      </c>
      <c r="AK14" s="96">
        <f t="shared" si="16"/>
        <v>1</v>
      </c>
    </row>
    <row r="15" spans="1:37" x14ac:dyDescent="0.25">
      <c r="A15" s="61">
        <v>14</v>
      </c>
      <c r="B15" s="62" t="s">
        <v>50</v>
      </c>
      <c r="C15" s="30">
        <v>9427.44</v>
      </c>
      <c r="D15" s="12">
        <v>5159</v>
      </c>
      <c r="E15" s="13">
        <f t="shared" si="0"/>
        <v>0.5472323345468123</v>
      </c>
      <c r="F15" s="31">
        <f t="shared" si="1"/>
        <v>3</v>
      </c>
      <c r="G15" s="39">
        <v>532</v>
      </c>
      <c r="H15" s="13">
        <f t="shared" si="2"/>
        <v>0.10312075983717775</v>
      </c>
      <c r="I15" s="31">
        <f t="shared" si="3"/>
        <v>3</v>
      </c>
      <c r="J15" s="17">
        <v>3792</v>
      </c>
      <c r="K15" s="4">
        <v>2832</v>
      </c>
      <c r="L15" s="4">
        <f t="shared" si="4"/>
        <v>960</v>
      </c>
      <c r="M15" s="16"/>
      <c r="N15" s="50">
        <v>5692</v>
      </c>
      <c r="O15" s="4">
        <v>329</v>
      </c>
      <c r="P15" s="13">
        <f t="shared" si="5"/>
        <v>5.7800421644413215E-2</v>
      </c>
      <c r="Q15" s="31">
        <f t="shared" si="6"/>
        <v>2</v>
      </c>
      <c r="R15" s="22">
        <v>204</v>
      </c>
      <c r="S15" s="73">
        <f t="shared" si="7"/>
        <v>3.9542547005233575E-2</v>
      </c>
      <c r="T15" s="31">
        <f t="shared" si="8"/>
        <v>3</v>
      </c>
      <c r="U15" s="50">
        <v>34.44</v>
      </c>
      <c r="V15" s="14">
        <f t="shared" si="9"/>
        <v>6.675712347354138E-3</v>
      </c>
      <c r="W15" s="31">
        <f t="shared" si="10"/>
        <v>4</v>
      </c>
      <c r="X15" s="24">
        <f t="shared" si="11"/>
        <v>3</v>
      </c>
      <c r="Y15" s="55">
        <f t="shared" si="12"/>
        <v>3</v>
      </c>
      <c r="Z15" s="17">
        <v>2</v>
      </c>
      <c r="AA15" s="16">
        <f t="shared" si="13"/>
        <v>6</v>
      </c>
      <c r="AB15" s="55">
        <f t="shared" si="14"/>
        <v>3</v>
      </c>
      <c r="AC15" s="55">
        <v>2</v>
      </c>
      <c r="AD15" s="22">
        <f t="shared" si="17"/>
        <v>1</v>
      </c>
      <c r="AE15" s="58">
        <f t="shared" si="18"/>
        <v>3</v>
      </c>
      <c r="AF15" s="17"/>
      <c r="AG15" s="4"/>
      <c r="AH15" s="4">
        <v>1</v>
      </c>
      <c r="AI15" s="4">
        <v>5</v>
      </c>
      <c r="AJ15" s="4">
        <f t="shared" si="15"/>
        <v>5</v>
      </c>
      <c r="AK15" s="96">
        <f t="shared" si="16"/>
        <v>1</v>
      </c>
    </row>
    <row r="16" spans="1:37" x14ac:dyDescent="0.25">
      <c r="A16" s="61">
        <v>15</v>
      </c>
      <c r="B16" s="62" t="s">
        <v>51</v>
      </c>
      <c r="C16" s="30">
        <v>4712.68</v>
      </c>
      <c r="D16" s="12">
        <v>2838</v>
      </c>
      <c r="E16" s="13">
        <f t="shared" si="0"/>
        <v>0.60220511471179872</v>
      </c>
      <c r="F16" s="31">
        <f t="shared" si="1"/>
        <v>4</v>
      </c>
      <c r="G16" s="39">
        <v>40</v>
      </c>
      <c r="H16" s="13">
        <f t="shared" si="2"/>
        <v>1.4094432699083862E-2</v>
      </c>
      <c r="I16" s="31">
        <f t="shared" si="3"/>
        <v>4</v>
      </c>
      <c r="J16" s="17">
        <v>1857</v>
      </c>
      <c r="K16" s="4">
        <v>977</v>
      </c>
      <c r="L16" s="4">
        <f t="shared" si="4"/>
        <v>880</v>
      </c>
      <c r="M16" s="16"/>
      <c r="N16" s="50">
        <v>3078</v>
      </c>
      <c r="O16" s="4">
        <v>27</v>
      </c>
      <c r="P16" s="13">
        <f t="shared" si="5"/>
        <v>8.771929824561403E-3</v>
      </c>
      <c r="Q16" s="31">
        <f t="shared" si="6"/>
        <v>1</v>
      </c>
      <c r="R16" s="22">
        <v>213</v>
      </c>
      <c r="S16" s="73">
        <f t="shared" si="7"/>
        <v>7.5052854122621568E-2</v>
      </c>
      <c r="T16" s="31">
        <f t="shared" si="8"/>
        <v>2</v>
      </c>
      <c r="U16" s="50">
        <v>62</v>
      </c>
      <c r="V16" s="14">
        <f t="shared" si="9"/>
        <v>2.1846370683579985E-2</v>
      </c>
      <c r="W16" s="31">
        <f t="shared" si="10"/>
        <v>2</v>
      </c>
      <c r="X16" s="24">
        <f t="shared" si="11"/>
        <v>2.75</v>
      </c>
      <c r="Y16" s="55">
        <f t="shared" si="12"/>
        <v>3</v>
      </c>
      <c r="Z16" s="17">
        <v>2</v>
      </c>
      <c r="AA16" s="16">
        <f t="shared" si="13"/>
        <v>6</v>
      </c>
      <c r="AB16" s="55">
        <f t="shared" si="14"/>
        <v>3</v>
      </c>
      <c r="AC16" s="55">
        <v>2</v>
      </c>
      <c r="AD16" s="22">
        <f t="shared" si="17"/>
        <v>1</v>
      </c>
      <c r="AE16" s="58">
        <f t="shared" si="18"/>
        <v>3</v>
      </c>
      <c r="AF16" s="17"/>
      <c r="AG16" s="4"/>
      <c r="AH16" s="4">
        <v>1</v>
      </c>
      <c r="AI16" s="4">
        <v>5</v>
      </c>
      <c r="AJ16" s="4">
        <f t="shared" si="15"/>
        <v>5</v>
      </c>
      <c r="AK16" s="96">
        <f t="shared" si="16"/>
        <v>1</v>
      </c>
    </row>
    <row r="17" spans="1:37" x14ac:dyDescent="0.25">
      <c r="A17" s="61">
        <v>16</v>
      </c>
      <c r="B17" s="62" t="s">
        <v>52</v>
      </c>
      <c r="C17" s="30">
        <v>18653.759999999998</v>
      </c>
      <c r="D17" s="12">
        <v>6494</v>
      </c>
      <c r="E17" s="13">
        <f t="shared" si="0"/>
        <v>0.34813356663750367</v>
      </c>
      <c r="F17" s="31">
        <f t="shared" si="1"/>
        <v>2</v>
      </c>
      <c r="G17" s="39">
        <v>1390</v>
      </c>
      <c r="H17" s="13">
        <f t="shared" si="2"/>
        <v>0.2140437326763166</v>
      </c>
      <c r="I17" s="31">
        <f t="shared" si="3"/>
        <v>2</v>
      </c>
      <c r="J17" s="17">
        <v>3420</v>
      </c>
      <c r="K17" s="4">
        <v>2334</v>
      </c>
      <c r="L17" s="4">
        <f t="shared" si="4"/>
        <v>1086</v>
      </c>
      <c r="M17" s="16"/>
      <c r="N17" s="50">
        <v>6984</v>
      </c>
      <c r="O17" s="4">
        <v>173</v>
      </c>
      <c r="P17" s="13">
        <f t="shared" si="5"/>
        <v>2.47709049255441E-2</v>
      </c>
      <c r="Q17" s="31">
        <f t="shared" si="6"/>
        <v>1</v>
      </c>
      <c r="R17" s="22">
        <v>317</v>
      </c>
      <c r="S17" s="73">
        <f t="shared" si="7"/>
        <v>4.8814290113951338E-2</v>
      </c>
      <c r="T17" s="31">
        <f t="shared" si="8"/>
        <v>3</v>
      </c>
      <c r="U17" s="50">
        <v>52.62</v>
      </c>
      <c r="V17" s="14">
        <f t="shared" si="9"/>
        <v>8.102864182322143E-3</v>
      </c>
      <c r="W17" s="31">
        <f t="shared" si="10"/>
        <v>3</v>
      </c>
      <c r="X17" s="24">
        <f t="shared" si="11"/>
        <v>2</v>
      </c>
      <c r="Y17" s="55">
        <f t="shared" si="12"/>
        <v>2</v>
      </c>
      <c r="Z17" s="17">
        <v>3</v>
      </c>
      <c r="AA17" s="16">
        <f t="shared" si="13"/>
        <v>6</v>
      </c>
      <c r="AB17" s="55">
        <f t="shared" si="14"/>
        <v>3</v>
      </c>
      <c r="AC17" s="55">
        <v>2</v>
      </c>
      <c r="AD17" s="22">
        <f t="shared" si="17"/>
        <v>1</v>
      </c>
      <c r="AE17" s="58">
        <f t="shared" si="18"/>
        <v>3</v>
      </c>
      <c r="AF17" s="17"/>
      <c r="AG17" s="4"/>
      <c r="AH17" s="4">
        <v>1</v>
      </c>
      <c r="AI17" s="4">
        <v>5</v>
      </c>
      <c r="AJ17" s="4">
        <f t="shared" si="15"/>
        <v>5</v>
      </c>
      <c r="AK17" s="96">
        <f t="shared" si="16"/>
        <v>1</v>
      </c>
    </row>
    <row r="18" spans="1:37" x14ac:dyDescent="0.25">
      <c r="A18" s="61">
        <v>17</v>
      </c>
      <c r="B18" s="62" t="s">
        <v>53</v>
      </c>
      <c r="C18" s="30">
        <v>10455.64</v>
      </c>
      <c r="D18" s="12">
        <v>6539</v>
      </c>
      <c r="E18" s="13">
        <f t="shared" si="0"/>
        <v>0.62540408812851245</v>
      </c>
      <c r="F18" s="31">
        <f t="shared" si="1"/>
        <v>4</v>
      </c>
      <c r="G18" s="39">
        <v>803</v>
      </c>
      <c r="H18" s="13">
        <f t="shared" si="2"/>
        <v>0.1228016516286894</v>
      </c>
      <c r="I18" s="31">
        <f t="shared" si="3"/>
        <v>3</v>
      </c>
      <c r="J18" s="17">
        <v>3648</v>
      </c>
      <c r="K18" s="4">
        <v>2005</v>
      </c>
      <c r="L18" s="4">
        <f t="shared" si="4"/>
        <v>1643</v>
      </c>
      <c r="M18" s="16"/>
      <c r="N18" s="50">
        <v>7018</v>
      </c>
      <c r="O18" s="4">
        <v>433</v>
      </c>
      <c r="P18" s="13">
        <f t="shared" si="5"/>
        <v>6.1698489598176122E-2</v>
      </c>
      <c r="Q18" s="31">
        <f t="shared" si="6"/>
        <v>2</v>
      </c>
      <c r="R18" s="22">
        <v>46</v>
      </c>
      <c r="S18" s="73">
        <f t="shared" si="7"/>
        <v>7.0347147881939139E-3</v>
      </c>
      <c r="T18" s="31">
        <f t="shared" si="8"/>
        <v>4</v>
      </c>
      <c r="U18" s="50">
        <v>17.149999999999999</v>
      </c>
      <c r="V18" s="14">
        <f t="shared" si="9"/>
        <v>2.6227251873375134E-3</v>
      </c>
      <c r="W18" s="31">
        <f t="shared" si="10"/>
        <v>4</v>
      </c>
      <c r="X18" s="24">
        <f t="shared" si="11"/>
        <v>3.25</v>
      </c>
      <c r="Y18" s="55">
        <f t="shared" si="12"/>
        <v>3</v>
      </c>
      <c r="Z18" s="17">
        <v>2</v>
      </c>
      <c r="AA18" s="16">
        <f t="shared" si="13"/>
        <v>6</v>
      </c>
      <c r="AB18" s="55">
        <f t="shared" si="14"/>
        <v>3</v>
      </c>
      <c r="AC18" s="55">
        <v>2</v>
      </c>
      <c r="AD18" s="22">
        <f t="shared" si="17"/>
        <v>1</v>
      </c>
      <c r="AE18" s="58">
        <f t="shared" si="18"/>
        <v>3</v>
      </c>
      <c r="AF18" s="17"/>
      <c r="AG18" s="4"/>
      <c r="AH18" s="4">
        <v>1</v>
      </c>
      <c r="AI18" s="4">
        <v>5</v>
      </c>
      <c r="AJ18" s="4">
        <f t="shared" si="15"/>
        <v>5</v>
      </c>
      <c r="AK18" s="96">
        <f t="shared" si="16"/>
        <v>1</v>
      </c>
    </row>
    <row r="19" spans="1:37" x14ac:dyDescent="0.25">
      <c r="A19" s="61">
        <v>18</v>
      </c>
      <c r="B19" s="62" t="s">
        <v>54</v>
      </c>
      <c r="C19" s="30">
        <v>6666.25</v>
      </c>
      <c r="D19" s="12">
        <v>3972</v>
      </c>
      <c r="E19" s="13">
        <f t="shared" si="0"/>
        <v>0.59583723982748926</v>
      </c>
      <c r="F19" s="31">
        <f t="shared" si="1"/>
        <v>3</v>
      </c>
      <c r="G19" s="39">
        <v>231</v>
      </c>
      <c r="H19" s="13">
        <f t="shared" si="2"/>
        <v>5.8157099697885198E-2</v>
      </c>
      <c r="I19" s="31">
        <f t="shared" si="3"/>
        <v>4</v>
      </c>
      <c r="J19" s="17">
        <v>2043</v>
      </c>
      <c r="K19" s="4">
        <v>1129</v>
      </c>
      <c r="L19" s="4">
        <f t="shared" si="4"/>
        <v>914</v>
      </c>
      <c r="M19" s="16"/>
      <c r="N19" s="50">
        <v>4289</v>
      </c>
      <c r="O19" s="4">
        <v>198</v>
      </c>
      <c r="P19" s="13">
        <f t="shared" si="5"/>
        <v>4.6164607134530196E-2</v>
      </c>
      <c r="Q19" s="31">
        <f t="shared" si="6"/>
        <v>2</v>
      </c>
      <c r="R19" s="22">
        <v>119</v>
      </c>
      <c r="S19" s="73">
        <f t="shared" si="7"/>
        <v>2.9959718026183284E-2</v>
      </c>
      <c r="T19" s="31">
        <f t="shared" si="8"/>
        <v>4</v>
      </c>
      <c r="U19" s="50">
        <v>8.31</v>
      </c>
      <c r="V19" s="14">
        <f t="shared" si="9"/>
        <v>2.0921450151057401E-3</v>
      </c>
      <c r="W19" s="31">
        <f t="shared" si="10"/>
        <v>4</v>
      </c>
      <c r="X19" s="24">
        <f t="shared" si="11"/>
        <v>3.25</v>
      </c>
      <c r="Y19" s="55">
        <f t="shared" si="12"/>
        <v>3</v>
      </c>
      <c r="Z19" s="17">
        <v>2</v>
      </c>
      <c r="AA19" s="16">
        <f t="shared" si="13"/>
        <v>6</v>
      </c>
      <c r="AB19" s="55">
        <f t="shared" si="14"/>
        <v>3</v>
      </c>
      <c r="AC19" s="55">
        <v>1</v>
      </c>
      <c r="AD19" s="22">
        <f t="shared" si="17"/>
        <v>2</v>
      </c>
      <c r="AE19" s="59">
        <f t="shared" si="18"/>
        <v>4</v>
      </c>
      <c r="AF19" s="17"/>
      <c r="AG19" s="4"/>
      <c r="AH19" s="4">
        <v>1</v>
      </c>
      <c r="AI19" s="4">
        <v>5</v>
      </c>
      <c r="AJ19" s="4">
        <f t="shared" si="15"/>
        <v>5</v>
      </c>
      <c r="AK19" s="96">
        <f t="shared" si="16"/>
        <v>1</v>
      </c>
    </row>
    <row r="20" spans="1:37" x14ac:dyDescent="0.25">
      <c r="A20" s="61">
        <v>19</v>
      </c>
      <c r="B20" s="62" t="s">
        <v>55</v>
      </c>
      <c r="C20" s="30">
        <v>12234.14</v>
      </c>
      <c r="D20" s="12">
        <v>10221</v>
      </c>
      <c r="E20" s="13">
        <f t="shared" si="0"/>
        <v>0.83544899764102754</v>
      </c>
      <c r="F20" s="31">
        <f t="shared" si="1"/>
        <v>4</v>
      </c>
      <c r="G20" s="39">
        <v>103</v>
      </c>
      <c r="H20" s="13">
        <f t="shared" si="2"/>
        <v>1.0077291850112514E-2</v>
      </c>
      <c r="I20" s="31">
        <f t="shared" si="3"/>
        <v>4</v>
      </c>
      <c r="J20" s="17">
        <v>2427</v>
      </c>
      <c r="K20" s="4">
        <v>900</v>
      </c>
      <c r="L20" s="4">
        <f t="shared" si="4"/>
        <v>1527</v>
      </c>
      <c r="M20" s="16"/>
      <c r="N20" s="50">
        <v>10618</v>
      </c>
      <c r="O20" s="4">
        <v>269</v>
      </c>
      <c r="P20" s="13">
        <f t="shared" si="5"/>
        <v>2.533433791674515E-2</v>
      </c>
      <c r="Q20" s="31">
        <f t="shared" si="6"/>
        <v>1</v>
      </c>
      <c r="R20" s="22">
        <v>128</v>
      </c>
      <c r="S20" s="73">
        <f t="shared" si="7"/>
        <v>1.252323647392623E-2</v>
      </c>
      <c r="T20" s="31">
        <f t="shared" si="8"/>
        <v>4</v>
      </c>
      <c r="U20" s="50">
        <v>87.39</v>
      </c>
      <c r="V20" s="14">
        <f t="shared" si="9"/>
        <v>8.5500440270032292E-3</v>
      </c>
      <c r="W20" s="31">
        <f t="shared" si="10"/>
        <v>3</v>
      </c>
      <c r="X20" s="24">
        <f t="shared" si="11"/>
        <v>3</v>
      </c>
      <c r="Y20" s="55">
        <f t="shared" si="12"/>
        <v>3</v>
      </c>
      <c r="Z20" s="17">
        <v>1</v>
      </c>
      <c r="AA20" s="16">
        <f t="shared" si="13"/>
        <v>3</v>
      </c>
      <c r="AB20" s="55">
        <f t="shared" si="14"/>
        <v>2</v>
      </c>
      <c r="AC20" s="55">
        <v>2</v>
      </c>
      <c r="AD20" s="22">
        <f t="shared" si="17"/>
        <v>0</v>
      </c>
      <c r="AE20" s="57">
        <f t="shared" si="18"/>
        <v>2</v>
      </c>
      <c r="AF20" s="17"/>
      <c r="AG20" s="4"/>
      <c r="AH20" s="4">
        <v>1</v>
      </c>
      <c r="AI20" s="4">
        <v>5</v>
      </c>
      <c r="AJ20" s="4">
        <f t="shared" si="15"/>
        <v>5</v>
      </c>
      <c r="AK20" s="96">
        <f t="shared" si="16"/>
        <v>1</v>
      </c>
    </row>
    <row r="21" spans="1:37" x14ac:dyDescent="0.25">
      <c r="A21" s="61">
        <v>20</v>
      </c>
      <c r="B21" s="62" t="s">
        <v>56</v>
      </c>
      <c r="C21" s="30">
        <v>5787.57</v>
      </c>
      <c r="D21" s="12">
        <v>2818</v>
      </c>
      <c r="E21" s="13">
        <f t="shared" si="0"/>
        <v>0.48690555794573548</v>
      </c>
      <c r="F21" s="31">
        <f t="shared" si="1"/>
        <v>3</v>
      </c>
      <c r="G21" s="39">
        <v>1360</v>
      </c>
      <c r="H21" s="13">
        <f t="shared" si="2"/>
        <v>0.48261178140525196</v>
      </c>
      <c r="I21" s="31">
        <f t="shared" si="3"/>
        <v>1</v>
      </c>
      <c r="J21" s="17">
        <v>1938</v>
      </c>
      <c r="K21" s="4">
        <v>1497</v>
      </c>
      <c r="L21" s="4">
        <f t="shared" si="4"/>
        <v>441</v>
      </c>
      <c r="M21" s="16"/>
      <c r="N21" s="50">
        <v>3072</v>
      </c>
      <c r="O21" s="4">
        <v>224</v>
      </c>
      <c r="P21" s="13">
        <f t="shared" si="5"/>
        <v>7.2916666666666671E-2</v>
      </c>
      <c r="Q21" s="31">
        <f t="shared" si="6"/>
        <v>3</v>
      </c>
      <c r="R21" s="22">
        <v>30</v>
      </c>
      <c r="S21" s="73">
        <f t="shared" si="7"/>
        <v>1.0645848119233499E-2</v>
      </c>
      <c r="T21" s="31">
        <f t="shared" si="8"/>
        <v>4</v>
      </c>
      <c r="U21" s="50">
        <v>19.510000000000002</v>
      </c>
      <c r="V21" s="14">
        <f t="shared" si="9"/>
        <v>6.9233498935415191E-3</v>
      </c>
      <c r="W21" s="31">
        <f t="shared" si="10"/>
        <v>4</v>
      </c>
      <c r="X21" s="24">
        <f t="shared" si="11"/>
        <v>2.75</v>
      </c>
      <c r="Y21" s="55">
        <f t="shared" si="12"/>
        <v>3</v>
      </c>
      <c r="Z21" s="17">
        <v>1</v>
      </c>
      <c r="AA21" s="16">
        <f t="shared" si="13"/>
        <v>3</v>
      </c>
      <c r="AB21" s="55">
        <f t="shared" si="14"/>
        <v>2</v>
      </c>
      <c r="AC21" s="55">
        <v>1</v>
      </c>
      <c r="AD21" s="22">
        <f t="shared" si="17"/>
        <v>1</v>
      </c>
      <c r="AE21" s="58">
        <f t="shared" si="18"/>
        <v>3</v>
      </c>
      <c r="AF21" s="17"/>
      <c r="AG21" s="4"/>
      <c r="AH21" s="4">
        <v>1</v>
      </c>
      <c r="AI21" s="4">
        <v>5</v>
      </c>
      <c r="AJ21" s="4">
        <f t="shared" si="15"/>
        <v>5</v>
      </c>
      <c r="AK21" s="96">
        <f t="shared" si="16"/>
        <v>1</v>
      </c>
    </row>
    <row r="22" spans="1:37" x14ac:dyDescent="0.25">
      <c r="A22" s="61">
        <v>21</v>
      </c>
      <c r="B22" s="62" t="s">
        <v>57</v>
      </c>
      <c r="C22" s="30">
        <v>11054.75</v>
      </c>
      <c r="D22" s="12">
        <v>6014</v>
      </c>
      <c r="E22" s="13">
        <f t="shared" si="0"/>
        <v>0.5440195391121464</v>
      </c>
      <c r="F22" s="31">
        <f t="shared" si="1"/>
        <v>3</v>
      </c>
      <c r="G22" s="39">
        <v>576</v>
      </c>
      <c r="H22" s="13">
        <f t="shared" si="2"/>
        <v>9.5776521449950122E-2</v>
      </c>
      <c r="I22" s="31">
        <f t="shared" si="3"/>
        <v>4</v>
      </c>
      <c r="J22" s="17">
        <v>2568</v>
      </c>
      <c r="K22" s="4">
        <v>1767</v>
      </c>
      <c r="L22" s="4">
        <f t="shared" si="4"/>
        <v>801</v>
      </c>
      <c r="M22" s="16"/>
      <c r="N22" s="50">
        <v>6398</v>
      </c>
      <c r="O22" s="4">
        <v>153</v>
      </c>
      <c r="P22" s="13">
        <f t="shared" si="5"/>
        <v>2.3913723038449516E-2</v>
      </c>
      <c r="Q22" s="31">
        <f t="shared" si="6"/>
        <v>1</v>
      </c>
      <c r="R22" s="22">
        <v>231</v>
      </c>
      <c r="S22" s="73">
        <f t="shared" si="7"/>
        <v>3.8410375789823745E-2</v>
      </c>
      <c r="T22" s="31">
        <f t="shared" si="8"/>
        <v>3</v>
      </c>
      <c r="U22" s="50">
        <v>116.42</v>
      </c>
      <c r="V22" s="14">
        <f t="shared" si="9"/>
        <v>1.9358164283338877E-2</v>
      </c>
      <c r="W22" s="31">
        <f t="shared" si="10"/>
        <v>2</v>
      </c>
      <c r="X22" s="24">
        <f t="shared" si="11"/>
        <v>2.5</v>
      </c>
      <c r="Y22" s="55">
        <f t="shared" si="12"/>
        <v>3</v>
      </c>
      <c r="Z22" s="17">
        <v>2</v>
      </c>
      <c r="AA22" s="16">
        <f t="shared" si="13"/>
        <v>6</v>
      </c>
      <c r="AB22" s="55">
        <f t="shared" si="14"/>
        <v>3</v>
      </c>
      <c r="AC22" s="55">
        <v>1</v>
      </c>
      <c r="AD22" s="22">
        <f t="shared" si="17"/>
        <v>2</v>
      </c>
      <c r="AE22" s="59">
        <f t="shared" si="18"/>
        <v>4</v>
      </c>
      <c r="AF22" s="17"/>
      <c r="AG22" s="4"/>
      <c r="AH22" s="4">
        <v>1</v>
      </c>
      <c r="AI22" s="4">
        <v>5</v>
      </c>
      <c r="AJ22" s="4">
        <f t="shared" si="15"/>
        <v>5</v>
      </c>
      <c r="AK22" s="96">
        <f t="shared" si="16"/>
        <v>1</v>
      </c>
    </row>
    <row r="23" spans="1:37" x14ac:dyDescent="0.25">
      <c r="A23" s="61">
        <v>22</v>
      </c>
      <c r="B23" s="62" t="s">
        <v>58</v>
      </c>
      <c r="C23" s="30">
        <v>10929.79</v>
      </c>
      <c r="D23" s="12">
        <v>3899</v>
      </c>
      <c r="E23" s="13">
        <f t="shared" si="0"/>
        <v>0.35673146510591691</v>
      </c>
      <c r="F23" s="31">
        <f t="shared" si="1"/>
        <v>2</v>
      </c>
      <c r="G23" s="39">
        <v>1118</v>
      </c>
      <c r="H23" s="13">
        <f t="shared" si="2"/>
        <v>0.28674018979225441</v>
      </c>
      <c r="I23" s="31">
        <f t="shared" si="3"/>
        <v>2</v>
      </c>
      <c r="J23" s="17">
        <v>3476</v>
      </c>
      <c r="K23" s="4">
        <v>1687</v>
      </c>
      <c r="L23" s="4">
        <f t="shared" si="4"/>
        <v>1789</v>
      </c>
      <c r="M23" s="16"/>
      <c r="N23" s="50">
        <v>4312</v>
      </c>
      <c r="O23" s="4">
        <v>34</v>
      </c>
      <c r="P23" s="13">
        <f t="shared" si="5"/>
        <v>7.8849721706864568E-3</v>
      </c>
      <c r="Q23" s="31">
        <f t="shared" si="6"/>
        <v>1</v>
      </c>
      <c r="R23" s="22">
        <v>379</v>
      </c>
      <c r="S23" s="73">
        <f t="shared" si="7"/>
        <v>9.7204411387535272E-2</v>
      </c>
      <c r="T23" s="31">
        <f t="shared" si="8"/>
        <v>2</v>
      </c>
      <c r="U23" s="50">
        <v>45.89</v>
      </c>
      <c r="V23" s="14">
        <f t="shared" si="9"/>
        <v>1.1769684534496025E-2</v>
      </c>
      <c r="W23" s="31">
        <f t="shared" si="10"/>
        <v>3</v>
      </c>
      <c r="X23" s="24">
        <f t="shared" si="11"/>
        <v>2</v>
      </c>
      <c r="Y23" s="55">
        <f t="shared" si="12"/>
        <v>2</v>
      </c>
      <c r="Z23" s="17">
        <v>2</v>
      </c>
      <c r="AA23" s="16">
        <f t="shared" si="13"/>
        <v>4</v>
      </c>
      <c r="AB23" s="55">
        <f t="shared" si="14"/>
        <v>2</v>
      </c>
      <c r="AC23" s="55">
        <v>2</v>
      </c>
      <c r="AD23" s="22">
        <f t="shared" si="17"/>
        <v>0</v>
      </c>
      <c r="AE23" s="57">
        <f t="shared" si="18"/>
        <v>2</v>
      </c>
      <c r="AF23" s="17"/>
      <c r="AG23" s="4"/>
      <c r="AH23" s="4">
        <v>1</v>
      </c>
      <c r="AI23" s="4">
        <v>5</v>
      </c>
      <c r="AJ23" s="4">
        <f t="shared" si="15"/>
        <v>5</v>
      </c>
      <c r="AK23" s="96">
        <f t="shared" si="16"/>
        <v>1</v>
      </c>
    </row>
    <row r="24" spans="1:37" x14ac:dyDescent="0.25">
      <c r="A24" s="61">
        <v>23</v>
      </c>
      <c r="B24" s="62" t="s">
        <v>59</v>
      </c>
      <c r="C24" s="30">
        <v>8797.7000000000007</v>
      </c>
      <c r="D24" s="12">
        <v>3859</v>
      </c>
      <c r="E24" s="13">
        <f t="shared" si="0"/>
        <v>0.43863737113109103</v>
      </c>
      <c r="F24" s="31">
        <f t="shared" si="1"/>
        <v>3</v>
      </c>
      <c r="G24" s="39">
        <v>1320</v>
      </c>
      <c r="H24" s="13">
        <f t="shared" si="2"/>
        <v>0.34205752785695775</v>
      </c>
      <c r="I24" s="31">
        <f t="shared" si="3"/>
        <v>2</v>
      </c>
      <c r="J24" s="17">
        <v>3328</v>
      </c>
      <c r="K24" s="4">
        <v>2154</v>
      </c>
      <c r="L24" s="4">
        <f t="shared" si="4"/>
        <v>1174</v>
      </c>
      <c r="M24" s="16"/>
      <c r="N24" s="50">
        <v>4291</v>
      </c>
      <c r="O24" s="4">
        <v>286</v>
      </c>
      <c r="P24" s="13">
        <f t="shared" si="5"/>
        <v>6.6651130272663714E-2</v>
      </c>
      <c r="Q24" s="31">
        <f t="shared" si="6"/>
        <v>2</v>
      </c>
      <c r="R24" s="22">
        <v>146</v>
      </c>
      <c r="S24" s="73">
        <f t="shared" si="7"/>
        <v>3.7833635656905937E-2</v>
      </c>
      <c r="T24" s="31">
        <f t="shared" si="8"/>
        <v>3</v>
      </c>
      <c r="U24" s="50">
        <v>23.9</v>
      </c>
      <c r="V24" s="14">
        <f t="shared" si="9"/>
        <v>6.1933143301373412E-3</v>
      </c>
      <c r="W24" s="31">
        <f t="shared" si="10"/>
        <v>4</v>
      </c>
      <c r="X24" s="24">
        <f t="shared" si="11"/>
        <v>2.75</v>
      </c>
      <c r="Y24" s="55">
        <f t="shared" si="12"/>
        <v>3</v>
      </c>
      <c r="Z24" s="17">
        <v>2</v>
      </c>
      <c r="AA24" s="16">
        <f t="shared" si="13"/>
        <v>6</v>
      </c>
      <c r="AB24" s="55">
        <f t="shared" si="14"/>
        <v>3</v>
      </c>
      <c r="AC24" s="55">
        <v>1</v>
      </c>
      <c r="AD24" s="22">
        <f t="shared" si="17"/>
        <v>2</v>
      </c>
      <c r="AE24" s="59">
        <f t="shared" si="18"/>
        <v>4</v>
      </c>
      <c r="AF24" s="17"/>
      <c r="AG24" s="4"/>
      <c r="AH24" s="4">
        <v>1</v>
      </c>
      <c r="AI24" s="4">
        <v>5</v>
      </c>
      <c r="AJ24" s="4">
        <f t="shared" si="15"/>
        <v>5</v>
      </c>
      <c r="AK24" s="96">
        <f t="shared" si="16"/>
        <v>1</v>
      </c>
    </row>
    <row r="25" spans="1:37" x14ac:dyDescent="0.25">
      <c r="A25" s="61">
        <v>24</v>
      </c>
      <c r="B25" s="62" t="s">
        <v>60</v>
      </c>
      <c r="C25" s="30">
        <v>8600.08</v>
      </c>
      <c r="D25" s="12">
        <v>4281</v>
      </c>
      <c r="E25" s="13">
        <f t="shared" si="0"/>
        <v>0.49778606710635248</v>
      </c>
      <c r="F25" s="31">
        <f t="shared" si="1"/>
        <v>3</v>
      </c>
      <c r="G25" s="39">
        <v>150</v>
      </c>
      <c r="H25" s="13">
        <f t="shared" si="2"/>
        <v>3.5038542396636299E-2</v>
      </c>
      <c r="I25" s="31">
        <f t="shared" si="3"/>
        <v>4</v>
      </c>
      <c r="J25" s="17">
        <v>3799</v>
      </c>
      <c r="K25" s="4">
        <v>3195</v>
      </c>
      <c r="L25" s="4">
        <f t="shared" si="4"/>
        <v>604</v>
      </c>
      <c r="M25" s="16"/>
      <c r="N25" s="50">
        <v>4761</v>
      </c>
      <c r="O25" s="4">
        <v>252</v>
      </c>
      <c r="P25" s="13">
        <f t="shared" si="5"/>
        <v>5.2930056710775046E-2</v>
      </c>
      <c r="Q25" s="31">
        <f t="shared" si="6"/>
        <v>2</v>
      </c>
      <c r="R25" s="22">
        <v>228</v>
      </c>
      <c r="S25" s="73">
        <f t="shared" si="7"/>
        <v>5.3258584442887176E-2</v>
      </c>
      <c r="T25" s="31">
        <f t="shared" si="8"/>
        <v>2</v>
      </c>
      <c r="U25" s="50">
        <v>100.55</v>
      </c>
      <c r="V25" s="14">
        <f t="shared" si="9"/>
        <v>2.3487502919878531E-2</v>
      </c>
      <c r="W25" s="31">
        <f t="shared" si="10"/>
        <v>2</v>
      </c>
      <c r="X25" s="24">
        <f t="shared" si="11"/>
        <v>2.75</v>
      </c>
      <c r="Y25" s="55">
        <f t="shared" si="12"/>
        <v>3</v>
      </c>
      <c r="Z25" s="17">
        <v>2</v>
      </c>
      <c r="AA25" s="16">
        <f t="shared" si="13"/>
        <v>6</v>
      </c>
      <c r="AB25" s="55">
        <f t="shared" si="14"/>
        <v>3</v>
      </c>
      <c r="AC25" s="55">
        <v>2</v>
      </c>
      <c r="AD25" s="22">
        <f t="shared" si="17"/>
        <v>1</v>
      </c>
      <c r="AE25" s="58">
        <f t="shared" si="18"/>
        <v>3</v>
      </c>
      <c r="AF25" s="17"/>
      <c r="AG25" s="4"/>
      <c r="AH25" s="4">
        <v>1</v>
      </c>
      <c r="AI25" s="4">
        <v>5</v>
      </c>
      <c r="AJ25" s="4">
        <f t="shared" si="15"/>
        <v>5</v>
      </c>
      <c r="AK25" s="96">
        <f t="shared" si="16"/>
        <v>1</v>
      </c>
    </row>
    <row r="26" spans="1:37" x14ac:dyDescent="0.25">
      <c r="A26" s="61">
        <v>25</v>
      </c>
      <c r="B26" s="62" t="s">
        <v>61</v>
      </c>
      <c r="C26" s="30">
        <v>3738.95</v>
      </c>
      <c r="D26" s="12">
        <v>686</v>
      </c>
      <c r="E26" s="13">
        <f t="shared" si="0"/>
        <v>0.1834739699648297</v>
      </c>
      <c r="F26" s="31">
        <f t="shared" si="1"/>
        <v>2</v>
      </c>
      <c r="G26" s="39">
        <v>285</v>
      </c>
      <c r="H26" s="13">
        <f t="shared" si="2"/>
        <v>0.41545189504373176</v>
      </c>
      <c r="I26" s="31">
        <f t="shared" si="3"/>
        <v>1</v>
      </c>
      <c r="J26" s="17">
        <v>857</v>
      </c>
      <c r="K26" s="4">
        <v>475</v>
      </c>
      <c r="L26" s="4">
        <f t="shared" si="4"/>
        <v>382</v>
      </c>
      <c r="M26" s="16"/>
      <c r="N26" s="50">
        <v>780</v>
      </c>
      <c r="O26" s="4">
        <v>8</v>
      </c>
      <c r="P26" s="13">
        <f t="shared" si="5"/>
        <v>1.0256410256410256E-2</v>
      </c>
      <c r="Q26" s="31">
        <f t="shared" si="6"/>
        <v>1</v>
      </c>
      <c r="R26" s="22">
        <v>86</v>
      </c>
      <c r="S26" s="73">
        <f t="shared" si="7"/>
        <v>0.12536443148688048</v>
      </c>
      <c r="T26" s="31">
        <f t="shared" si="8"/>
        <v>2</v>
      </c>
      <c r="U26" s="50">
        <v>36.369999999999997</v>
      </c>
      <c r="V26" s="14">
        <f t="shared" si="9"/>
        <v>5.3017492711370261E-2</v>
      </c>
      <c r="W26" s="31">
        <f t="shared" si="10"/>
        <v>1</v>
      </c>
      <c r="X26" s="24">
        <f t="shared" si="11"/>
        <v>1.25</v>
      </c>
      <c r="Y26" s="55">
        <f t="shared" si="12"/>
        <v>1</v>
      </c>
      <c r="Z26" s="17">
        <v>2</v>
      </c>
      <c r="AA26" s="16">
        <f t="shared" si="13"/>
        <v>2</v>
      </c>
      <c r="AB26" s="55">
        <f t="shared" si="14"/>
        <v>1</v>
      </c>
      <c r="AC26" s="55">
        <v>2</v>
      </c>
      <c r="AD26" s="22">
        <f t="shared" si="17"/>
        <v>-1</v>
      </c>
      <c r="AE26" s="57">
        <f t="shared" si="18"/>
        <v>2</v>
      </c>
      <c r="AF26" s="17"/>
      <c r="AG26" s="4"/>
      <c r="AH26" s="4">
        <v>1</v>
      </c>
      <c r="AI26" s="4">
        <v>5</v>
      </c>
      <c r="AJ26" s="4">
        <f t="shared" si="15"/>
        <v>5</v>
      </c>
      <c r="AK26" s="96">
        <f t="shared" si="16"/>
        <v>1</v>
      </c>
    </row>
    <row r="27" spans="1:37" ht="14.4" thickBot="1" x14ac:dyDescent="0.3">
      <c r="A27" s="63">
        <v>26</v>
      </c>
      <c r="B27" s="64" t="s">
        <v>62</v>
      </c>
      <c r="C27" s="32">
        <v>8155.45</v>
      </c>
      <c r="D27" s="33">
        <v>4298</v>
      </c>
      <c r="E27" s="34">
        <f t="shared" si="0"/>
        <v>0.52700954576387571</v>
      </c>
      <c r="F27" s="35">
        <f t="shared" si="1"/>
        <v>3</v>
      </c>
      <c r="G27" s="41">
        <v>1158</v>
      </c>
      <c r="H27" s="34">
        <f t="shared" si="2"/>
        <v>0.26942764076314563</v>
      </c>
      <c r="I27" s="35">
        <f t="shared" si="3"/>
        <v>2</v>
      </c>
      <c r="J27" s="17">
        <v>3065</v>
      </c>
      <c r="K27" s="4">
        <v>2163</v>
      </c>
      <c r="L27" s="4">
        <f t="shared" si="4"/>
        <v>902</v>
      </c>
      <c r="M27" s="16"/>
      <c r="N27" s="51">
        <v>4631</v>
      </c>
      <c r="O27" s="71">
        <v>17</v>
      </c>
      <c r="P27" s="34">
        <f t="shared" si="5"/>
        <v>3.6709134096307495E-3</v>
      </c>
      <c r="Q27" s="35">
        <f t="shared" si="6"/>
        <v>1</v>
      </c>
      <c r="R27" s="22">
        <v>316</v>
      </c>
      <c r="S27" s="74">
        <f t="shared" si="7"/>
        <v>7.352256863657515E-2</v>
      </c>
      <c r="T27" s="35">
        <f t="shared" si="8"/>
        <v>2</v>
      </c>
      <c r="U27" s="51">
        <v>31.3</v>
      </c>
      <c r="V27" s="53">
        <f t="shared" si="9"/>
        <v>7.2824569567240581E-3</v>
      </c>
      <c r="W27" s="35">
        <f t="shared" si="10"/>
        <v>3</v>
      </c>
      <c r="X27" s="24">
        <f t="shared" si="11"/>
        <v>2.25</v>
      </c>
      <c r="Y27" s="56">
        <f t="shared" si="12"/>
        <v>2</v>
      </c>
      <c r="Z27" s="17">
        <v>1</v>
      </c>
      <c r="AA27" s="16">
        <f t="shared" si="13"/>
        <v>2</v>
      </c>
      <c r="AB27" s="56">
        <f t="shared" si="14"/>
        <v>1</v>
      </c>
      <c r="AC27" s="56">
        <v>1</v>
      </c>
      <c r="AD27" s="22">
        <f t="shared" si="17"/>
        <v>0</v>
      </c>
      <c r="AE27" s="78">
        <f t="shared" si="18"/>
        <v>2</v>
      </c>
      <c r="AF27" s="17"/>
      <c r="AG27" s="4"/>
      <c r="AH27" s="4">
        <v>1</v>
      </c>
      <c r="AI27" s="4">
        <v>5</v>
      </c>
      <c r="AJ27" s="4">
        <f t="shared" si="15"/>
        <v>5</v>
      </c>
      <c r="AK27" s="96">
        <f t="shared" si="16"/>
        <v>1</v>
      </c>
    </row>
    <row r="28" spans="1:37" x14ac:dyDescent="0.25">
      <c r="P28" s="3"/>
    </row>
  </sheetData>
  <sortState xmlns:xlrd2="http://schemas.microsoft.com/office/spreadsheetml/2017/richdata2" ref="A2:AK28">
    <sortCondition ref="A1:A28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03875-0777-4E2A-ABEC-A69ACD3559B8}">
  <dimension ref="A1:AK28"/>
  <sheetViews>
    <sheetView topLeftCell="O1" zoomScale="70" zoomScaleNormal="70" workbookViewId="0">
      <selection activeCell="F9" sqref="F9"/>
    </sheetView>
  </sheetViews>
  <sheetFormatPr defaultColWidth="13.59765625" defaultRowHeight="13.8" x14ac:dyDescent="0.25"/>
  <cols>
    <col min="1" max="1" width="4.59765625" customWidth="1"/>
    <col min="2" max="2" width="23.09765625" customWidth="1"/>
    <col min="3" max="3" width="34.19921875" bestFit="1" customWidth="1"/>
    <col min="4" max="4" width="14.3984375" style="2" customWidth="1"/>
    <col min="5" max="5" width="17.59765625" style="6" customWidth="1"/>
    <col min="6" max="6" width="17.8984375" style="1" customWidth="1"/>
    <col min="7" max="7" width="11.8984375" customWidth="1"/>
    <col min="8" max="8" width="18.8984375" style="7" customWidth="1"/>
    <col min="10" max="10" width="18.5" hidden="1" customWidth="1"/>
    <col min="11" max="11" width="17.5" hidden="1" customWidth="1"/>
    <col min="12" max="12" width="21.09765625" hidden="1" customWidth="1"/>
    <col min="13" max="13" width="18.3984375" hidden="1" customWidth="1"/>
    <col min="14" max="14" width="18.3984375" customWidth="1"/>
    <col min="15" max="15" width="19.5" customWidth="1"/>
    <col min="16" max="16" width="25.59765625" style="7" customWidth="1"/>
    <col min="17" max="17" width="18.59765625" style="1" customWidth="1"/>
    <col min="18" max="18" width="20.8984375" hidden="1" customWidth="1"/>
    <col min="19" max="19" width="17.59765625" style="7" hidden="1" customWidth="1"/>
    <col min="20" max="20" width="17.8984375" hidden="1" customWidth="1"/>
    <col min="21" max="21" width="18.59765625" customWidth="1"/>
    <col min="22" max="22" width="16.3984375" style="8" customWidth="1"/>
    <col min="23" max="23" width="15.3984375" customWidth="1"/>
    <col min="25" max="25" width="15.3984375" customWidth="1"/>
    <col min="29" max="29" width="16.8984375" customWidth="1"/>
    <col min="32" max="32" width="0" hidden="1" customWidth="1"/>
    <col min="33" max="33" width="15.09765625" hidden="1" customWidth="1"/>
    <col min="34" max="34" width="14.59765625" customWidth="1"/>
  </cols>
  <sheetData>
    <row r="1" spans="1:37" ht="96.6" x14ac:dyDescent="0.25">
      <c r="A1" s="26" t="s">
        <v>0</v>
      </c>
      <c r="B1" s="27" t="s">
        <v>1</v>
      </c>
      <c r="C1" s="26" t="s">
        <v>2</v>
      </c>
      <c r="D1" s="28" t="s">
        <v>3</v>
      </c>
      <c r="E1" s="29" t="s">
        <v>4</v>
      </c>
      <c r="F1" s="27" t="s">
        <v>5</v>
      </c>
      <c r="G1" s="36" t="s">
        <v>6</v>
      </c>
      <c r="H1" s="37" t="s">
        <v>7</v>
      </c>
      <c r="I1" s="38" t="s">
        <v>77</v>
      </c>
      <c r="J1" s="20" t="s">
        <v>9</v>
      </c>
      <c r="K1" s="9" t="s">
        <v>10</v>
      </c>
      <c r="L1" s="9" t="s">
        <v>10</v>
      </c>
      <c r="M1" s="18" t="s">
        <v>11</v>
      </c>
      <c r="N1" s="69" t="s">
        <v>75</v>
      </c>
      <c r="O1" s="70" t="s">
        <v>69</v>
      </c>
      <c r="P1" s="28" t="s">
        <v>70</v>
      </c>
      <c r="Q1" s="27" t="s">
        <v>15</v>
      </c>
      <c r="R1" s="20" t="s">
        <v>16</v>
      </c>
      <c r="S1" s="10" t="s">
        <v>17</v>
      </c>
      <c r="T1" s="18" t="s">
        <v>18</v>
      </c>
      <c r="U1" s="26" t="s">
        <v>19</v>
      </c>
      <c r="V1" s="52" t="s">
        <v>72</v>
      </c>
      <c r="W1" s="27" t="s">
        <v>11</v>
      </c>
      <c r="X1" s="21" t="s">
        <v>21</v>
      </c>
      <c r="Y1" s="54" t="s">
        <v>22</v>
      </c>
      <c r="Z1" s="20" t="s">
        <v>23</v>
      </c>
      <c r="AA1" s="18" t="s">
        <v>24</v>
      </c>
      <c r="AB1" s="54" t="s">
        <v>25</v>
      </c>
      <c r="AC1" s="54" t="s">
        <v>26</v>
      </c>
      <c r="AD1" s="21" t="s">
        <v>27</v>
      </c>
      <c r="AE1" s="54" t="s">
        <v>28</v>
      </c>
      <c r="AF1" s="20" t="s">
        <v>29</v>
      </c>
      <c r="AG1" s="9" t="s">
        <v>30</v>
      </c>
      <c r="AH1" s="9" t="s">
        <v>31</v>
      </c>
      <c r="AI1" s="9" t="s">
        <v>32</v>
      </c>
      <c r="AJ1" s="9" t="s">
        <v>33</v>
      </c>
      <c r="AK1" s="9" t="s">
        <v>34</v>
      </c>
    </row>
    <row r="2" spans="1:37" x14ac:dyDescent="0.25">
      <c r="A2" s="61">
        <v>1</v>
      </c>
      <c r="B2" s="62" t="s">
        <v>35</v>
      </c>
      <c r="C2" s="30">
        <v>24016.080000000002</v>
      </c>
      <c r="D2" s="12">
        <v>14074</v>
      </c>
      <c r="E2" s="13">
        <f>D2/C2</f>
        <v>0.58602403056618724</v>
      </c>
      <c r="F2" s="31">
        <f>IF(E2&lt;10%,1,IF(E2&lt;40%,2,IF(E2&lt;60%,3,4)))</f>
        <v>3</v>
      </c>
      <c r="G2" s="39">
        <v>666</v>
      </c>
      <c r="H2" s="13">
        <f>G2/D2</f>
        <v>4.7321301691061531E-2</v>
      </c>
      <c r="I2" s="31">
        <f>IF(H2&lt;10%,4,IF(H2&lt;20%,3,IF(H2&lt;40%,2,1)))</f>
        <v>4</v>
      </c>
      <c r="J2" s="17">
        <v>8585</v>
      </c>
      <c r="K2" s="4">
        <v>6019</v>
      </c>
      <c r="L2" s="4">
        <f>J2-K2</f>
        <v>2566</v>
      </c>
      <c r="M2" s="16"/>
      <c r="N2" s="50">
        <v>15278</v>
      </c>
      <c r="O2" s="4">
        <v>989</v>
      </c>
      <c r="P2" s="13">
        <f>O2/N2</f>
        <v>6.4733603874852733E-2</v>
      </c>
      <c r="Q2" s="31">
        <f>IF(P2&lt;3%,1,IF(P2&lt;7%,2,IF(P2&lt;20%,3,4)))</f>
        <v>2</v>
      </c>
      <c r="R2" s="17">
        <v>215</v>
      </c>
      <c r="S2" s="13">
        <f>R2/D2</f>
        <v>1.5276396191558904E-2</v>
      </c>
      <c r="T2" s="16">
        <f>IF(S2&lt;3%,4,IF(S2&lt;5%,3,IF(S2&lt;15%,2,1)))</f>
        <v>4</v>
      </c>
      <c r="U2" s="50">
        <v>17.829999999999998</v>
      </c>
      <c r="V2" s="14">
        <f>U2/D2</f>
        <v>1.2668750888162569E-3</v>
      </c>
      <c r="W2" s="31">
        <f>IF(V2&lt;0.7%,4,IF(V2&lt;1.5%,3,IF(V2&lt;3%,2,1)))</f>
        <v>4</v>
      </c>
      <c r="X2" s="24">
        <f>(F2+I2+Q2+W2)/4</f>
        <v>3.25</v>
      </c>
      <c r="Y2" s="55">
        <f>IF(X2&lt;1.5,1,IF(X2&lt;2.5,2,IF(X2&lt;3.5,3,4)))</f>
        <v>3</v>
      </c>
      <c r="Z2" s="17">
        <v>3</v>
      </c>
      <c r="AA2" s="16">
        <f>Z2*Y2</f>
        <v>9</v>
      </c>
      <c r="AB2" s="55">
        <f>IF(AA2&lt;3,1,IF(AA2&lt;5,2,IF(AA2&lt;12,3,4)))</f>
        <v>3</v>
      </c>
      <c r="AC2" s="75">
        <v>1</v>
      </c>
      <c r="AD2" s="22">
        <f>AB2-AC2</f>
        <v>2</v>
      </c>
      <c r="AE2" s="59">
        <f>IF(AD2&lt;-1,1,IF(AD2&lt;1,2,IF(AD2=1,3,4)))</f>
        <v>4</v>
      </c>
      <c r="AF2" s="17"/>
      <c r="AG2" s="4"/>
      <c r="AH2" s="4">
        <v>3</v>
      </c>
      <c r="AI2" s="4">
        <v>6</v>
      </c>
      <c r="AJ2" s="4">
        <f>AH2*AI2</f>
        <v>18</v>
      </c>
      <c r="AK2" s="97">
        <f>IF(AJ2&lt;6,1,IF(AJ2&lt;12,2,IF(AJ2&lt;18,3,4)))</f>
        <v>4</v>
      </c>
    </row>
    <row r="3" spans="1:37" x14ac:dyDescent="0.25">
      <c r="A3" s="61">
        <v>2</v>
      </c>
      <c r="B3" s="62" t="s">
        <v>36</v>
      </c>
      <c r="C3" s="30">
        <v>3218.24</v>
      </c>
      <c r="D3" s="12">
        <v>1223</v>
      </c>
      <c r="E3" s="13">
        <f>D3/C3</f>
        <v>0.38002137814457593</v>
      </c>
      <c r="F3" s="31">
        <f>IF(E3&lt;10%,1,IF(E3&lt;40%,2,IF(E3&lt;60%,3,4)))</f>
        <v>2</v>
      </c>
      <c r="G3" s="39">
        <v>418</v>
      </c>
      <c r="H3" s="13">
        <f>G3/D3</f>
        <v>0.34178250204415372</v>
      </c>
      <c r="I3" s="31">
        <f>IF(H3&lt;10%,4,IF(H3&lt;20%,3,IF(H3&lt;40%,2,1)))</f>
        <v>2</v>
      </c>
      <c r="J3" s="17">
        <v>1454</v>
      </c>
      <c r="K3" s="4">
        <v>1194</v>
      </c>
      <c r="L3" s="4">
        <f>J3-K3</f>
        <v>260</v>
      </c>
      <c r="M3" s="16"/>
      <c r="N3" s="50">
        <v>1382</v>
      </c>
      <c r="O3" s="4">
        <v>3</v>
      </c>
      <c r="P3" s="13">
        <f>O3/N3</f>
        <v>2.1707670043415342E-3</v>
      </c>
      <c r="Q3" s="31">
        <f>IF(P3&lt;3%,1,IF(P3&lt;7%,2,IF(P3&lt;20%,3,4)))</f>
        <v>1</v>
      </c>
      <c r="R3" s="17">
        <v>156</v>
      </c>
      <c r="S3" s="13">
        <f>R3/D3</f>
        <v>0.12755519215044972</v>
      </c>
      <c r="T3" s="16">
        <f>IF(S3&lt;3%,4,IF(S3&lt;5%,3,IF(S3&lt;15%,2,1)))</f>
        <v>2</v>
      </c>
      <c r="U3" s="50">
        <v>92.03</v>
      </c>
      <c r="V3" s="14">
        <f>U3/D3</f>
        <v>7.5249386753883887E-2</v>
      </c>
      <c r="W3" s="31">
        <f>IF(V3&lt;0.7%,4,IF(V3&lt;1.5%,3,IF(V3&lt;3%,2,1)))</f>
        <v>1</v>
      </c>
      <c r="X3" s="24">
        <f>(F3+I3+Q3+W3)/4</f>
        <v>1.5</v>
      </c>
      <c r="Y3" s="55">
        <f>IF(X3&lt;1.5,1,IF(X3&lt;2.5,2,IF(X3&lt;3.5,3,4)))</f>
        <v>2</v>
      </c>
      <c r="Z3" s="17">
        <v>0</v>
      </c>
      <c r="AA3" s="16">
        <f>Z3*Y3</f>
        <v>0</v>
      </c>
      <c r="AB3" s="55">
        <v>0</v>
      </c>
      <c r="AC3" s="75">
        <v>0</v>
      </c>
      <c r="AD3" s="22">
        <v>0</v>
      </c>
      <c r="AE3" s="88">
        <v>0</v>
      </c>
      <c r="AF3" s="17"/>
      <c r="AG3" s="4"/>
      <c r="AH3" s="91">
        <v>3</v>
      </c>
      <c r="AI3" s="91">
        <v>5</v>
      </c>
      <c r="AJ3" s="91">
        <f>AH3*AI3</f>
        <v>15</v>
      </c>
      <c r="AK3" s="93">
        <f>IF(AJ3&lt;6,1,IF(AJ3&lt;12,2,IF(AJ3&lt;18,3,4)))</f>
        <v>3</v>
      </c>
    </row>
    <row r="4" spans="1:37" x14ac:dyDescent="0.25">
      <c r="A4" s="81">
        <v>3</v>
      </c>
      <c r="B4" s="87" t="s">
        <v>37</v>
      </c>
      <c r="C4" s="30" t="s">
        <v>79</v>
      </c>
      <c r="D4" s="12"/>
      <c r="E4" s="13"/>
      <c r="F4" s="31"/>
      <c r="G4" s="40"/>
      <c r="H4" s="13"/>
      <c r="I4" s="31"/>
      <c r="J4" s="17"/>
      <c r="K4" s="4"/>
      <c r="L4" s="4"/>
      <c r="M4" s="16"/>
      <c r="N4" s="50"/>
      <c r="O4" s="4"/>
      <c r="P4" s="13"/>
      <c r="Q4" s="31"/>
      <c r="R4" s="17"/>
      <c r="S4" s="13"/>
      <c r="T4" s="16"/>
      <c r="U4" s="50"/>
      <c r="V4" s="14"/>
      <c r="W4" s="31"/>
      <c r="X4" s="24"/>
      <c r="Y4" s="55"/>
      <c r="Z4" s="17">
        <v>3</v>
      </c>
      <c r="AA4" s="16"/>
      <c r="AB4" s="55"/>
      <c r="AC4" s="75"/>
      <c r="AD4" s="22"/>
      <c r="AE4" s="55"/>
      <c r="AF4" s="17"/>
      <c r="AG4" s="4"/>
      <c r="AH4" s="4"/>
      <c r="AI4" s="4"/>
      <c r="AJ4" s="4"/>
      <c r="AK4" s="4"/>
    </row>
    <row r="5" spans="1:37" x14ac:dyDescent="0.25">
      <c r="A5" s="61">
        <v>4</v>
      </c>
      <c r="B5" s="62" t="s">
        <v>38</v>
      </c>
      <c r="C5" s="30">
        <v>2072.1999999999998</v>
      </c>
      <c r="D5" s="12">
        <v>691</v>
      </c>
      <c r="E5" s="13">
        <f>D5/C5</f>
        <v>0.33346202104044015</v>
      </c>
      <c r="F5" s="31">
        <f>IF(E5&lt;10%,1,IF(E5&lt;40%,2,IF(E5&lt;60%,3,4)))</f>
        <v>2</v>
      </c>
      <c r="G5" s="39">
        <v>112</v>
      </c>
      <c r="H5" s="13">
        <f>G5/D5</f>
        <v>0.16208393632416787</v>
      </c>
      <c r="I5" s="31">
        <f>IF(H5&lt;10%,4,IF(H5&lt;20%,3,IF(H5&lt;40%,2,1)))</f>
        <v>3</v>
      </c>
      <c r="J5" s="17">
        <v>1079</v>
      </c>
      <c r="K5" s="4">
        <v>721</v>
      </c>
      <c r="L5" s="4">
        <f>J5-K5</f>
        <v>358</v>
      </c>
      <c r="M5" s="16"/>
      <c r="N5" s="50">
        <v>818</v>
      </c>
      <c r="O5" s="4">
        <v>2</v>
      </c>
      <c r="P5" s="13">
        <f>O5/N5</f>
        <v>2.4449877750611247E-3</v>
      </c>
      <c r="Q5" s="31">
        <f>IF(P5&lt;3%,1,IF(P5&lt;7%,2,IF(P5&lt;20%,3,4)))</f>
        <v>1</v>
      </c>
      <c r="R5" s="17">
        <v>125</v>
      </c>
      <c r="S5" s="13">
        <f>R5/D5</f>
        <v>0.18089725036179449</v>
      </c>
      <c r="T5" s="16">
        <f>IF(S5&lt;3%,4,IF(S5&lt;5%,3,IF(S5&lt;15%,2,1)))</f>
        <v>1</v>
      </c>
      <c r="U5" s="50">
        <v>363.66</v>
      </c>
      <c r="V5" s="14">
        <f>U5/D5</f>
        <v>0.52628075253256157</v>
      </c>
      <c r="W5" s="31">
        <f>IF(V5&lt;0.7%,4,IF(V5&lt;1.5%,3,IF(V5&lt;3%,2,1)))</f>
        <v>1</v>
      </c>
      <c r="X5" s="24">
        <f>(F5+I5+Q5+W5)/4</f>
        <v>1.75</v>
      </c>
      <c r="Y5" s="55">
        <f>IF(X5&lt;1.5,1,IF(X5&lt;2.5,2,IF(X5&lt;3.5,3,4)))</f>
        <v>2</v>
      </c>
      <c r="Z5" s="17">
        <v>2</v>
      </c>
      <c r="AA5" s="16">
        <f>Z5*Y5</f>
        <v>4</v>
      </c>
      <c r="AB5" s="55">
        <f>IF(AA5&lt;3,1,IF(AA5&lt;5,2,IF(AA5&lt;12,3,4)))</f>
        <v>2</v>
      </c>
      <c r="AC5" s="75">
        <v>1</v>
      </c>
      <c r="AD5" s="22">
        <f>AB5-AC5</f>
        <v>1</v>
      </c>
      <c r="AE5" s="66">
        <f>IF(AD5&lt;-1,1,IF(AD5&lt;1,2,IF(AD5=1,3,4)))</f>
        <v>3</v>
      </c>
      <c r="AF5" s="17"/>
      <c r="AG5" s="4"/>
      <c r="AH5" s="4">
        <v>3</v>
      </c>
      <c r="AI5" s="4">
        <v>5</v>
      </c>
      <c r="AJ5" s="4">
        <f>AH5*AI5</f>
        <v>15</v>
      </c>
      <c r="AK5" s="93">
        <f>IF(AJ5&lt;6,1,IF(AJ5&lt;12,2,IF(AJ5&lt;18,3,4)))</f>
        <v>3</v>
      </c>
    </row>
    <row r="6" spans="1:37" x14ac:dyDescent="0.25">
      <c r="A6" s="61">
        <v>5</v>
      </c>
      <c r="B6" s="62" t="s">
        <v>39</v>
      </c>
      <c r="C6" s="30">
        <v>8249.25</v>
      </c>
      <c r="D6" s="12">
        <v>2548</v>
      </c>
      <c r="E6" s="13">
        <f>D6/C6</f>
        <v>0.30887656453616996</v>
      </c>
      <c r="F6" s="31">
        <f>IF(E6&lt;10%,1,IF(E6&lt;40%,2,IF(E6&lt;60%,3,4)))</f>
        <v>2</v>
      </c>
      <c r="G6" s="39">
        <v>846</v>
      </c>
      <c r="H6" s="13">
        <f>G6/D6</f>
        <v>0.33202511773940346</v>
      </c>
      <c r="I6" s="31">
        <f>IF(H6&lt;10%,4,IF(H6&lt;20%,3,IF(H6&lt;40%,2,1)))</f>
        <v>2</v>
      </c>
      <c r="J6" s="17">
        <v>2644</v>
      </c>
      <c r="K6" s="4">
        <v>1736</v>
      </c>
      <c r="L6" s="4">
        <f>J6-K6</f>
        <v>908</v>
      </c>
      <c r="M6" s="16"/>
      <c r="N6" s="50">
        <v>2874</v>
      </c>
      <c r="O6" s="4">
        <v>280</v>
      </c>
      <c r="P6" s="13">
        <f>O6/N6</f>
        <v>9.7425191370911615E-2</v>
      </c>
      <c r="Q6" s="31">
        <f>IF(P6&lt;3%,1,IF(P6&lt;7%,2,IF(P6&lt;20%,3,4)))</f>
        <v>3</v>
      </c>
      <c r="R6" s="17">
        <v>46</v>
      </c>
      <c r="S6" s="13">
        <f>R6/D6</f>
        <v>1.8053375196232339E-2</v>
      </c>
      <c r="T6" s="16">
        <f>IF(S6&lt;3%,4,IF(S6&lt;5%,3,IF(S6&lt;15%,2,1)))</f>
        <v>4</v>
      </c>
      <c r="U6" s="50">
        <v>16.09</v>
      </c>
      <c r="V6" s="14">
        <f>U6/D6</f>
        <v>6.3147566718995286E-3</v>
      </c>
      <c r="W6" s="31">
        <f>IF(V6&lt;0.7%,4,IF(V6&lt;1.5%,3,IF(V6&lt;3%,2,1)))</f>
        <v>4</v>
      </c>
      <c r="X6" s="24">
        <f>(F6+I6+Q6+W6)/4</f>
        <v>2.75</v>
      </c>
      <c r="Y6" s="55">
        <f>IF(X6&lt;1.5,1,IF(X6&lt;2.5,2,IF(X6&lt;3.5,3,4)))</f>
        <v>3</v>
      </c>
      <c r="Z6" s="17">
        <v>4</v>
      </c>
      <c r="AA6" s="16">
        <f>Z6*Y6</f>
        <v>12</v>
      </c>
      <c r="AB6" s="55">
        <f>IF(AA6&lt;3,1,IF(AA6&lt;5,2,IF(AA6&lt;12,3,4)))</f>
        <v>4</v>
      </c>
      <c r="AC6" s="75" t="s">
        <v>40</v>
      </c>
      <c r="AD6" s="22" t="s">
        <v>41</v>
      </c>
      <c r="AE6" s="59">
        <f>AB6</f>
        <v>4</v>
      </c>
      <c r="AF6" s="17"/>
      <c r="AG6" s="4"/>
      <c r="AH6" s="4">
        <v>3</v>
      </c>
      <c r="AI6" s="4">
        <v>6</v>
      </c>
      <c r="AJ6" s="4">
        <f>AH6*AI6</f>
        <v>18</v>
      </c>
      <c r="AK6" s="97">
        <f>IF(AJ6&lt;6,1,IF(AJ6&lt;12,2,IF(AJ6&lt;18,3,4)))</f>
        <v>4</v>
      </c>
    </row>
    <row r="7" spans="1:37" x14ac:dyDescent="0.25">
      <c r="A7" s="61">
        <v>6</v>
      </c>
      <c r="B7" s="62" t="s">
        <v>42</v>
      </c>
      <c r="C7" s="30">
        <v>15254.96</v>
      </c>
      <c r="D7" s="12">
        <v>9425</v>
      </c>
      <c r="E7" s="13">
        <f>D7/C7</f>
        <v>0.61783183961151</v>
      </c>
      <c r="F7" s="31">
        <f>IF(E7&lt;10%,1,IF(E7&lt;40%,2,IF(E7&lt;60%,3,4)))</f>
        <v>4</v>
      </c>
      <c r="G7" s="39">
        <v>799</v>
      </c>
      <c r="H7" s="13">
        <f>G7/D7</f>
        <v>8.4774535809018572E-2</v>
      </c>
      <c r="I7" s="31">
        <f>IF(H7&lt;10%,4,IF(H7&lt;20%,3,IF(H7&lt;40%,2,1)))</f>
        <v>4</v>
      </c>
      <c r="J7" s="17">
        <v>5194</v>
      </c>
      <c r="K7" s="4">
        <v>3681</v>
      </c>
      <c r="L7" s="4">
        <f>J7-K7</f>
        <v>1513</v>
      </c>
      <c r="M7" s="16"/>
      <c r="N7" s="50">
        <v>10046</v>
      </c>
      <c r="O7" s="4">
        <v>564</v>
      </c>
      <c r="P7" s="13">
        <f>O7/N7</f>
        <v>5.6141747959386819E-2</v>
      </c>
      <c r="Q7" s="31">
        <f>IF(P7&lt;3%,1,IF(P7&lt;7%,2,IF(P7&lt;20%,3,4)))</f>
        <v>2</v>
      </c>
      <c r="R7" s="17">
        <v>57</v>
      </c>
      <c r="S7" s="13">
        <f>R7/D7</f>
        <v>6.0477453580901853E-3</v>
      </c>
      <c r="T7" s="16">
        <f>IF(S7&lt;3%,4,IF(S7&lt;5%,3,IF(S7&lt;15%,2,1)))</f>
        <v>4</v>
      </c>
      <c r="U7" s="50">
        <v>8.02</v>
      </c>
      <c r="V7" s="14">
        <f>U7/D7</f>
        <v>8.5092838196286469E-4</v>
      </c>
      <c r="W7" s="31">
        <f>IF(V7&lt;0.7%,4,IF(V7&lt;1.5%,3,IF(V7&lt;3%,2,1)))</f>
        <v>4</v>
      </c>
      <c r="X7" s="24">
        <f>(F7+I7+Q7+W7)/4</f>
        <v>3.5</v>
      </c>
      <c r="Y7" s="55">
        <f>IF(X7&lt;1.5,1,IF(X7&lt;2.5,2,IF(X7&lt;3.5,3,4)))</f>
        <v>4</v>
      </c>
      <c r="Z7" s="17">
        <v>1</v>
      </c>
      <c r="AA7" s="16">
        <f>Z7*Y7</f>
        <v>4</v>
      </c>
      <c r="AB7" s="55">
        <f>IF(AA7&lt;3,1,IF(AA7&lt;5,2,IF(AA7&lt;12,3,4)))</f>
        <v>2</v>
      </c>
      <c r="AC7" s="75">
        <v>1</v>
      </c>
      <c r="AD7" s="22">
        <f>AB7-AC7</f>
        <v>1</v>
      </c>
      <c r="AE7" s="66">
        <f>IF(AD7&lt;-1,1,IF(AD7&lt;1,2,IF(AD7=1,3,4)))</f>
        <v>3</v>
      </c>
      <c r="AF7" s="17"/>
      <c r="AG7" s="4"/>
      <c r="AH7" s="4">
        <v>3</v>
      </c>
      <c r="AI7" s="4">
        <v>5</v>
      </c>
      <c r="AJ7" s="4">
        <f>AH7*AI7</f>
        <v>15</v>
      </c>
      <c r="AK7" s="93">
        <f>IF(AJ7&lt;6,1,IF(AJ7&lt;12,2,IF(AJ7&lt;18,3,4)))</f>
        <v>3</v>
      </c>
    </row>
    <row r="8" spans="1:37" x14ac:dyDescent="0.25">
      <c r="A8" s="61">
        <v>7</v>
      </c>
      <c r="B8" s="62" t="s">
        <v>43</v>
      </c>
      <c r="C8" s="30">
        <v>7544.51</v>
      </c>
      <c r="D8" s="12">
        <v>468</v>
      </c>
      <c r="E8" s="13">
        <f>D8/C8</f>
        <v>6.2031861578816912E-2</v>
      </c>
      <c r="F8" s="31">
        <f>IF(E8&lt;10%,1,IF(E8&lt;40%,2,IF(E8&lt;60%,3,4)))</f>
        <v>1</v>
      </c>
      <c r="G8" s="39">
        <v>0</v>
      </c>
      <c r="H8" s="13">
        <f>G8/D8</f>
        <v>0</v>
      </c>
      <c r="I8" s="31">
        <f>IF(H8&lt;10%,4,IF(H8&lt;20%,3,IF(H8&lt;40%,2,1)))</f>
        <v>4</v>
      </c>
      <c r="J8" s="17">
        <v>568</v>
      </c>
      <c r="K8" s="4">
        <v>457</v>
      </c>
      <c r="L8" s="4">
        <f>J8-K8</f>
        <v>111</v>
      </c>
      <c r="M8" s="16"/>
      <c r="N8" s="50">
        <v>529</v>
      </c>
      <c r="O8" s="4">
        <v>3</v>
      </c>
      <c r="P8" s="13">
        <f>O8/N8</f>
        <v>5.6710775047258983E-3</v>
      </c>
      <c r="Q8" s="31">
        <f>IF(P8&lt;3%,1,IF(P8&lt;7%,2,IF(P8&lt;20%,3,4)))</f>
        <v>1</v>
      </c>
      <c r="R8" s="17">
        <v>58</v>
      </c>
      <c r="S8" s="13">
        <f>R8/D8</f>
        <v>0.12393162393162394</v>
      </c>
      <c r="T8" s="16">
        <f>IF(S8&lt;3%,4,IF(S8&lt;5%,3,IF(S8&lt;15%,2,1)))</f>
        <v>2</v>
      </c>
      <c r="U8" s="50">
        <v>91.33</v>
      </c>
      <c r="V8" s="14">
        <f>U8/D8</f>
        <v>0.19514957264957264</v>
      </c>
      <c r="W8" s="31">
        <f>IF(V8&lt;0.7%,4,IF(V8&lt;1.5%,3,IF(V8&lt;3%,2,1)))</f>
        <v>1</v>
      </c>
      <c r="X8" s="24">
        <f>(F8+I8+Q8+W8)/4</f>
        <v>1.75</v>
      </c>
      <c r="Y8" s="55">
        <f>IF(X8&lt;1.5,1,IF(X8&lt;2.5,2,IF(X8&lt;3.5,3,4)))</f>
        <v>2</v>
      </c>
      <c r="Z8" s="17">
        <v>3</v>
      </c>
      <c r="AA8" s="16">
        <f>Z8*Y8</f>
        <v>6</v>
      </c>
      <c r="AB8" s="55">
        <f>IF(AA8&lt;3,1,IF(AA8&lt;5,2,IF(AA8&lt;12,3,4)))</f>
        <v>3</v>
      </c>
      <c r="AC8" s="75">
        <v>1</v>
      </c>
      <c r="AD8" s="22">
        <f>AB8-AC8</f>
        <v>2</v>
      </c>
      <c r="AE8" s="59">
        <f>IF(AD8&lt;-1,1,IF(AD8&lt;1,2,IF(AD8=1,3,4)))</f>
        <v>4</v>
      </c>
      <c r="AF8" s="17"/>
      <c r="AG8" s="4"/>
      <c r="AH8" s="4">
        <v>3</v>
      </c>
      <c r="AI8" s="4">
        <v>6</v>
      </c>
      <c r="AJ8" s="4">
        <f>AH8*AI8</f>
        <v>18</v>
      </c>
      <c r="AK8" s="97">
        <f>IF(AJ8&lt;6,1,IF(AJ8&lt;12,2,IF(AJ8&lt;18,3,4)))</f>
        <v>4</v>
      </c>
    </row>
    <row r="9" spans="1:37" x14ac:dyDescent="0.25">
      <c r="A9" s="81">
        <v>8</v>
      </c>
      <c r="B9" s="84" t="s">
        <v>44</v>
      </c>
      <c r="C9" s="30" t="s">
        <v>79</v>
      </c>
      <c r="D9" s="12"/>
      <c r="E9" s="13"/>
      <c r="F9" s="31"/>
      <c r="G9" s="39"/>
      <c r="H9" s="13"/>
      <c r="I9" s="31"/>
      <c r="J9" s="17"/>
      <c r="K9" s="4"/>
      <c r="L9" s="4"/>
      <c r="M9" s="16"/>
      <c r="N9" s="50"/>
      <c r="O9" s="4"/>
      <c r="P9" s="13"/>
      <c r="Q9" s="31"/>
      <c r="R9" s="17"/>
      <c r="S9" s="13"/>
      <c r="T9" s="16"/>
      <c r="U9" s="50"/>
      <c r="V9" s="14"/>
      <c r="W9" s="31"/>
      <c r="X9" s="24"/>
      <c r="Y9" s="55"/>
      <c r="Z9" s="17">
        <v>0</v>
      </c>
      <c r="AA9" s="16"/>
      <c r="AB9" s="55"/>
      <c r="AC9" s="75"/>
      <c r="AD9" s="22"/>
      <c r="AE9" s="55"/>
      <c r="AF9" s="17"/>
      <c r="AG9" s="4"/>
      <c r="AH9" s="4"/>
      <c r="AI9" s="4"/>
      <c r="AJ9" s="4"/>
      <c r="AK9" s="4"/>
    </row>
    <row r="10" spans="1:37" x14ac:dyDescent="0.25">
      <c r="A10" s="61">
        <v>9</v>
      </c>
      <c r="B10" s="62" t="s">
        <v>45</v>
      </c>
      <c r="C10" s="30">
        <v>13032.67</v>
      </c>
      <c r="D10" s="12">
        <v>8468</v>
      </c>
      <c r="E10" s="13">
        <f t="shared" ref="E10:E27" si="0">D10/C10</f>
        <v>0.64975173928289442</v>
      </c>
      <c r="F10" s="31">
        <f t="shared" ref="F10:F27" si="1">IF(E10&lt;10%,1,IF(E10&lt;40%,2,IF(E10&lt;60%,3,4)))</f>
        <v>4</v>
      </c>
      <c r="G10" s="39">
        <v>656</v>
      </c>
      <c r="H10" s="13">
        <f t="shared" ref="H10:H27" si="2">G10/D10</f>
        <v>7.7468115257439768E-2</v>
      </c>
      <c r="I10" s="31">
        <f t="shared" ref="I10:I27" si="3">IF(H10&lt;10%,4,IF(H10&lt;20%,3,IF(H10&lt;40%,2,1)))</f>
        <v>4</v>
      </c>
      <c r="J10" s="17">
        <v>4386</v>
      </c>
      <c r="K10" s="4">
        <v>3300</v>
      </c>
      <c r="L10" s="4">
        <f t="shared" ref="L10:L27" si="4">J10-K10</f>
        <v>1086</v>
      </c>
      <c r="M10" s="16"/>
      <c r="N10" s="50">
        <v>9109</v>
      </c>
      <c r="O10" s="4">
        <v>481</v>
      </c>
      <c r="P10" s="13">
        <f t="shared" ref="P10:P27" si="5">O10/N10</f>
        <v>5.2804918212756617E-2</v>
      </c>
      <c r="Q10" s="31">
        <f t="shared" ref="Q10:Q27" si="6">IF(P10&lt;3%,1,IF(P10&lt;7%,2,IF(P10&lt;20%,3,4)))</f>
        <v>2</v>
      </c>
      <c r="R10" s="17">
        <v>160</v>
      </c>
      <c r="S10" s="13">
        <f t="shared" ref="S10:S27" si="7">R10/D10</f>
        <v>1.8894662257912139E-2</v>
      </c>
      <c r="T10" s="16">
        <f t="shared" ref="T10:T27" si="8">IF(S10&lt;3%,4,IF(S10&lt;5%,3,IF(S10&lt;15%,2,1)))</f>
        <v>4</v>
      </c>
      <c r="U10" s="50">
        <v>25.74</v>
      </c>
      <c r="V10" s="14">
        <f t="shared" ref="V10:V27" si="9">U10/D10</f>
        <v>3.0396787907416155E-3</v>
      </c>
      <c r="W10" s="31">
        <f t="shared" ref="W10:W27" si="10">IF(V10&lt;0.7%,4,IF(V10&lt;1.5%,3,IF(V10&lt;3%,2,1)))</f>
        <v>4</v>
      </c>
      <c r="X10" s="24">
        <f t="shared" ref="X10:X27" si="11">(F10+I10+Q10+W10)/4</f>
        <v>3.5</v>
      </c>
      <c r="Y10" s="55">
        <f t="shared" ref="Y10:Y27" si="12">IF(X10&lt;1.5,1,IF(X10&lt;2.5,2,IF(X10&lt;3.5,3,4)))</f>
        <v>4</v>
      </c>
      <c r="Z10" s="17">
        <v>3</v>
      </c>
      <c r="AA10" s="16">
        <f t="shared" ref="AA10:AA27" si="13">Z10*Y10</f>
        <v>12</v>
      </c>
      <c r="AB10" s="55">
        <f t="shared" ref="AB10:AB25" si="14">IF(AA10&lt;3,1,IF(AA10&lt;5,2,IF(AA10&lt;12,3,4)))</f>
        <v>4</v>
      </c>
      <c r="AC10" s="75">
        <v>1</v>
      </c>
      <c r="AD10" s="22">
        <f t="shared" ref="AD10:AD25" si="15">AB10-AC10</f>
        <v>3</v>
      </c>
      <c r="AE10" s="59">
        <f t="shared" ref="AE10:AE25" si="16">IF(AD10&lt;-1,1,IF(AD10&lt;1,2,IF(AD10=1,3,4)))</f>
        <v>4</v>
      </c>
      <c r="AF10" s="17"/>
      <c r="AG10" s="4"/>
      <c r="AH10" s="4">
        <v>3</v>
      </c>
      <c r="AI10" s="4">
        <v>6</v>
      </c>
      <c r="AJ10" s="4">
        <f t="shared" ref="AJ10:AJ27" si="17">AH10*AI10</f>
        <v>18</v>
      </c>
      <c r="AK10" s="97">
        <f t="shared" ref="AK10:AK27" si="18">IF(AJ10&lt;6,1,IF(AJ10&lt;12,2,IF(AJ10&lt;18,3,4)))</f>
        <v>4</v>
      </c>
    </row>
    <row r="11" spans="1:37" x14ac:dyDescent="0.25">
      <c r="A11" s="61">
        <v>10</v>
      </c>
      <c r="B11" s="62" t="s">
        <v>46</v>
      </c>
      <c r="C11" s="30">
        <v>10485.299999999999</v>
      </c>
      <c r="D11" s="12">
        <v>7515</v>
      </c>
      <c r="E11" s="13">
        <f t="shared" si="0"/>
        <v>0.71671769048095912</v>
      </c>
      <c r="F11" s="31">
        <f t="shared" si="1"/>
        <v>4</v>
      </c>
      <c r="G11" s="40">
        <v>0</v>
      </c>
      <c r="H11" s="13">
        <f t="shared" si="2"/>
        <v>0</v>
      </c>
      <c r="I11" s="31">
        <f t="shared" si="3"/>
        <v>4</v>
      </c>
      <c r="J11" s="17">
        <v>2631</v>
      </c>
      <c r="K11" s="4"/>
      <c r="L11" s="4">
        <f t="shared" si="4"/>
        <v>2631</v>
      </c>
      <c r="M11" s="16"/>
      <c r="N11" s="50">
        <v>7952</v>
      </c>
      <c r="O11" s="4">
        <v>89</v>
      </c>
      <c r="P11" s="13">
        <f t="shared" si="5"/>
        <v>1.1192152917505031E-2</v>
      </c>
      <c r="Q11" s="31">
        <f t="shared" si="6"/>
        <v>1</v>
      </c>
      <c r="R11" s="17">
        <v>348</v>
      </c>
      <c r="S11" s="13">
        <f t="shared" si="7"/>
        <v>4.6307385229540921E-2</v>
      </c>
      <c r="T11" s="16">
        <f t="shared" si="8"/>
        <v>3</v>
      </c>
      <c r="U11" s="50">
        <v>74.33</v>
      </c>
      <c r="V11" s="14">
        <f t="shared" si="9"/>
        <v>9.8908848968729205E-3</v>
      </c>
      <c r="W11" s="31">
        <f t="shared" si="10"/>
        <v>3</v>
      </c>
      <c r="X11" s="24">
        <f t="shared" si="11"/>
        <v>3</v>
      </c>
      <c r="Y11" s="55">
        <f t="shared" si="12"/>
        <v>3</v>
      </c>
      <c r="Z11" s="17">
        <v>1</v>
      </c>
      <c r="AA11" s="16">
        <f t="shared" si="13"/>
        <v>3</v>
      </c>
      <c r="AB11" s="55">
        <f t="shared" si="14"/>
        <v>2</v>
      </c>
      <c r="AC11" s="75">
        <v>2</v>
      </c>
      <c r="AD11" s="22">
        <f t="shared" si="15"/>
        <v>0</v>
      </c>
      <c r="AE11" s="57">
        <f t="shared" si="16"/>
        <v>2</v>
      </c>
      <c r="AF11" s="17"/>
      <c r="AG11" s="4"/>
      <c r="AH11" s="4">
        <v>3</v>
      </c>
      <c r="AI11" s="4">
        <v>5</v>
      </c>
      <c r="AJ11" s="4">
        <f t="shared" si="17"/>
        <v>15</v>
      </c>
      <c r="AK11" s="93">
        <f t="shared" si="18"/>
        <v>3</v>
      </c>
    </row>
    <row r="12" spans="1:37" x14ac:dyDescent="0.25">
      <c r="A12" s="61">
        <v>11</v>
      </c>
      <c r="B12" s="62" t="s">
        <v>47</v>
      </c>
      <c r="C12" s="30">
        <v>15990.05</v>
      </c>
      <c r="D12" s="12">
        <v>9410</v>
      </c>
      <c r="E12" s="13">
        <f t="shared" si="0"/>
        <v>0.5884909678206135</v>
      </c>
      <c r="F12" s="31">
        <f t="shared" si="1"/>
        <v>3</v>
      </c>
      <c r="G12" s="39">
        <v>707</v>
      </c>
      <c r="H12" s="13">
        <f t="shared" si="2"/>
        <v>7.5132837407013819E-2</v>
      </c>
      <c r="I12" s="31">
        <f t="shared" si="3"/>
        <v>4</v>
      </c>
      <c r="J12" s="17">
        <v>5171</v>
      </c>
      <c r="K12" s="4"/>
      <c r="L12" s="4">
        <f t="shared" si="4"/>
        <v>5171</v>
      </c>
      <c r="M12" s="16"/>
      <c r="N12" s="50">
        <v>10111</v>
      </c>
      <c r="O12" s="4">
        <v>299</v>
      </c>
      <c r="P12" s="13">
        <f t="shared" si="5"/>
        <v>2.9571753535753139E-2</v>
      </c>
      <c r="Q12" s="31">
        <f t="shared" si="6"/>
        <v>1</v>
      </c>
      <c r="R12" s="17">
        <v>402</v>
      </c>
      <c r="S12" s="13">
        <f t="shared" si="7"/>
        <v>4.2720510095642934E-2</v>
      </c>
      <c r="T12" s="16">
        <f t="shared" si="8"/>
        <v>3</v>
      </c>
      <c r="U12" s="50">
        <v>29.55</v>
      </c>
      <c r="V12" s="14">
        <f t="shared" si="9"/>
        <v>3.1402763018065888E-3</v>
      </c>
      <c r="W12" s="31">
        <f t="shared" si="10"/>
        <v>4</v>
      </c>
      <c r="X12" s="24">
        <f t="shared" si="11"/>
        <v>3</v>
      </c>
      <c r="Y12" s="55">
        <f t="shared" si="12"/>
        <v>3</v>
      </c>
      <c r="Z12" s="17">
        <v>2</v>
      </c>
      <c r="AA12" s="16">
        <f t="shared" si="13"/>
        <v>6</v>
      </c>
      <c r="AB12" s="55">
        <f t="shared" si="14"/>
        <v>3</v>
      </c>
      <c r="AC12" s="75">
        <v>2</v>
      </c>
      <c r="AD12" s="22">
        <f t="shared" si="15"/>
        <v>1</v>
      </c>
      <c r="AE12" s="66">
        <f t="shared" si="16"/>
        <v>3</v>
      </c>
      <c r="AF12" s="17"/>
      <c r="AG12" s="4"/>
      <c r="AH12" s="4">
        <v>3</v>
      </c>
      <c r="AI12" s="4">
        <v>5</v>
      </c>
      <c r="AJ12" s="4">
        <f t="shared" si="17"/>
        <v>15</v>
      </c>
      <c r="AK12" s="93">
        <f t="shared" si="18"/>
        <v>3</v>
      </c>
    </row>
    <row r="13" spans="1:37" x14ac:dyDescent="0.25">
      <c r="A13" s="61">
        <v>12</v>
      </c>
      <c r="B13" s="62" t="s">
        <v>48</v>
      </c>
      <c r="C13" s="30">
        <v>14508.82</v>
      </c>
      <c r="D13" s="12">
        <v>11198</v>
      </c>
      <c r="E13" s="13">
        <f t="shared" si="0"/>
        <v>0.77180639087120806</v>
      </c>
      <c r="F13" s="31">
        <f t="shared" si="1"/>
        <v>4</v>
      </c>
      <c r="G13" s="39">
        <v>57</v>
      </c>
      <c r="H13" s="13">
        <f t="shared" si="2"/>
        <v>5.0901946776210037E-3</v>
      </c>
      <c r="I13" s="31">
        <f t="shared" si="3"/>
        <v>4</v>
      </c>
      <c r="J13" s="17">
        <v>3666</v>
      </c>
      <c r="K13" s="4">
        <v>2205</v>
      </c>
      <c r="L13" s="4">
        <f t="shared" si="4"/>
        <v>1461</v>
      </c>
      <c r="M13" s="16"/>
      <c r="N13" s="50">
        <v>11729</v>
      </c>
      <c r="O13" s="4">
        <v>514</v>
      </c>
      <c r="P13" s="13">
        <f t="shared" si="5"/>
        <v>4.382300281353909E-2</v>
      </c>
      <c r="Q13" s="31">
        <f t="shared" si="6"/>
        <v>2</v>
      </c>
      <c r="R13" s="17">
        <v>17</v>
      </c>
      <c r="S13" s="13">
        <f t="shared" si="7"/>
        <v>1.5181282371852117E-3</v>
      </c>
      <c r="T13" s="16">
        <f t="shared" si="8"/>
        <v>4</v>
      </c>
      <c r="U13" s="50">
        <v>8.6999999999999993</v>
      </c>
      <c r="V13" s="14">
        <f t="shared" si="9"/>
        <v>7.7692445079478476E-4</v>
      </c>
      <c r="W13" s="31">
        <f t="shared" si="10"/>
        <v>4</v>
      </c>
      <c r="X13" s="24">
        <f t="shared" si="11"/>
        <v>3.5</v>
      </c>
      <c r="Y13" s="55">
        <f t="shared" si="12"/>
        <v>4</v>
      </c>
      <c r="Z13" s="17">
        <v>2</v>
      </c>
      <c r="AA13" s="16">
        <f t="shared" si="13"/>
        <v>8</v>
      </c>
      <c r="AB13" s="55">
        <f t="shared" si="14"/>
        <v>3</v>
      </c>
      <c r="AC13" s="75">
        <v>2</v>
      </c>
      <c r="AD13" s="22">
        <f t="shared" si="15"/>
        <v>1</v>
      </c>
      <c r="AE13" s="66">
        <f t="shared" si="16"/>
        <v>3</v>
      </c>
      <c r="AF13" s="17"/>
      <c r="AG13" s="4"/>
      <c r="AH13" s="4">
        <v>3</v>
      </c>
      <c r="AI13" s="4">
        <v>5</v>
      </c>
      <c r="AJ13" s="4">
        <f t="shared" si="17"/>
        <v>15</v>
      </c>
      <c r="AK13" s="93">
        <f t="shared" si="18"/>
        <v>3</v>
      </c>
    </row>
    <row r="14" spans="1:37" x14ac:dyDescent="0.25">
      <c r="A14" s="61">
        <v>13</v>
      </c>
      <c r="B14" s="62" t="s">
        <v>49</v>
      </c>
      <c r="C14" s="30">
        <v>4316.6400000000003</v>
      </c>
      <c r="D14" s="12">
        <v>697</v>
      </c>
      <c r="E14" s="13">
        <f t="shared" si="0"/>
        <v>0.16146817895400126</v>
      </c>
      <c r="F14" s="31">
        <f t="shared" si="1"/>
        <v>2</v>
      </c>
      <c r="G14" s="39">
        <v>59</v>
      </c>
      <c r="H14" s="13">
        <f t="shared" si="2"/>
        <v>8.4648493543758974E-2</v>
      </c>
      <c r="I14" s="31">
        <f t="shared" si="3"/>
        <v>4</v>
      </c>
      <c r="J14" s="17">
        <v>792</v>
      </c>
      <c r="K14" s="4">
        <v>403</v>
      </c>
      <c r="L14" s="4">
        <f t="shared" si="4"/>
        <v>389</v>
      </c>
      <c r="M14" s="16"/>
      <c r="N14" s="50">
        <v>792</v>
      </c>
      <c r="O14" s="4">
        <v>0</v>
      </c>
      <c r="P14" s="13">
        <f t="shared" si="5"/>
        <v>0</v>
      </c>
      <c r="Q14" s="31">
        <f t="shared" si="6"/>
        <v>1</v>
      </c>
      <c r="R14" s="17">
        <v>95</v>
      </c>
      <c r="S14" s="13">
        <f t="shared" si="7"/>
        <v>0.13629842180774748</v>
      </c>
      <c r="T14" s="16">
        <f t="shared" si="8"/>
        <v>2</v>
      </c>
      <c r="U14" s="50">
        <v>91.11</v>
      </c>
      <c r="V14" s="14">
        <f t="shared" si="9"/>
        <v>0.13071736011477761</v>
      </c>
      <c r="W14" s="31">
        <f t="shared" si="10"/>
        <v>1</v>
      </c>
      <c r="X14" s="24">
        <f t="shared" si="11"/>
        <v>2</v>
      </c>
      <c r="Y14" s="55">
        <f t="shared" si="12"/>
        <v>2</v>
      </c>
      <c r="Z14" s="17">
        <v>3</v>
      </c>
      <c r="AA14" s="16">
        <f t="shared" si="13"/>
        <v>6</v>
      </c>
      <c r="AB14" s="55">
        <f t="shared" si="14"/>
        <v>3</v>
      </c>
      <c r="AC14" s="75">
        <v>1</v>
      </c>
      <c r="AD14" s="22">
        <f t="shared" si="15"/>
        <v>2</v>
      </c>
      <c r="AE14" s="59">
        <f t="shared" si="16"/>
        <v>4</v>
      </c>
      <c r="AF14" s="17"/>
      <c r="AG14" s="4"/>
      <c r="AH14" s="4">
        <v>3</v>
      </c>
      <c r="AI14" s="4">
        <v>6</v>
      </c>
      <c r="AJ14" s="4">
        <f t="shared" si="17"/>
        <v>18</v>
      </c>
      <c r="AK14" s="97">
        <f t="shared" si="18"/>
        <v>4</v>
      </c>
    </row>
    <row r="15" spans="1:37" x14ac:dyDescent="0.25">
      <c r="A15" s="61">
        <v>14</v>
      </c>
      <c r="B15" s="62" t="s">
        <v>50</v>
      </c>
      <c r="C15" s="30">
        <v>9427.44</v>
      </c>
      <c r="D15" s="12">
        <v>5159</v>
      </c>
      <c r="E15" s="13">
        <f t="shared" si="0"/>
        <v>0.5472323345468123</v>
      </c>
      <c r="F15" s="31">
        <f t="shared" si="1"/>
        <v>3</v>
      </c>
      <c r="G15" s="39">
        <v>532</v>
      </c>
      <c r="H15" s="13">
        <f t="shared" si="2"/>
        <v>0.10312075983717775</v>
      </c>
      <c r="I15" s="31">
        <f t="shared" si="3"/>
        <v>3</v>
      </c>
      <c r="J15" s="17">
        <v>3792</v>
      </c>
      <c r="K15" s="4">
        <v>2832</v>
      </c>
      <c r="L15" s="4">
        <f t="shared" si="4"/>
        <v>960</v>
      </c>
      <c r="M15" s="16"/>
      <c r="N15" s="50">
        <v>5692</v>
      </c>
      <c r="O15" s="4">
        <v>329</v>
      </c>
      <c r="P15" s="13">
        <f t="shared" si="5"/>
        <v>5.7800421644413215E-2</v>
      </c>
      <c r="Q15" s="31">
        <f t="shared" si="6"/>
        <v>2</v>
      </c>
      <c r="R15" s="17">
        <v>204</v>
      </c>
      <c r="S15" s="13">
        <f t="shared" si="7"/>
        <v>3.9542547005233575E-2</v>
      </c>
      <c r="T15" s="16">
        <f t="shared" si="8"/>
        <v>3</v>
      </c>
      <c r="U15" s="50">
        <v>34.44</v>
      </c>
      <c r="V15" s="14">
        <f t="shared" si="9"/>
        <v>6.675712347354138E-3</v>
      </c>
      <c r="W15" s="31">
        <f t="shared" si="10"/>
        <v>4</v>
      </c>
      <c r="X15" s="24">
        <f t="shared" si="11"/>
        <v>3</v>
      </c>
      <c r="Y15" s="55">
        <f t="shared" si="12"/>
        <v>3</v>
      </c>
      <c r="Z15" s="17">
        <v>2</v>
      </c>
      <c r="AA15" s="16">
        <f t="shared" si="13"/>
        <v>6</v>
      </c>
      <c r="AB15" s="55">
        <f t="shared" si="14"/>
        <v>3</v>
      </c>
      <c r="AC15" s="75">
        <v>2</v>
      </c>
      <c r="AD15" s="22">
        <f t="shared" si="15"/>
        <v>1</v>
      </c>
      <c r="AE15" s="66">
        <f t="shared" si="16"/>
        <v>3</v>
      </c>
      <c r="AF15" s="17"/>
      <c r="AG15" s="4"/>
      <c r="AH15" s="4">
        <v>3</v>
      </c>
      <c r="AI15" s="4">
        <v>5</v>
      </c>
      <c r="AJ15" s="4">
        <f t="shared" si="17"/>
        <v>15</v>
      </c>
      <c r="AK15" s="93">
        <f t="shared" si="18"/>
        <v>3</v>
      </c>
    </row>
    <row r="16" spans="1:37" x14ac:dyDescent="0.25">
      <c r="A16" s="61">
        <v>15</v>
      </c>
      <c r="B16" s="62" t="s">
        <v>51</v>
      </c>
      <c r="C16" s="30">
        <v>4712.68</v>
      </c>
      <c r="D16" s="12">
        <v>2838</v>
      </c>
      <c r="E16" s="13">
        <f t="shared" si="0"/>
        <v>0.60220511471179872</v>
      </c>
      <c r="F16" s="31">
        <f t="shared" si="1"/>
        <v>4</v>
      </c>
      <c r="G16" s="39">
        <v>40</v>
      </c>
      <c r="H16" s="13">
        <f t="shared" si="2"/>
        <v>1.4094432699083862E-2</v>
      </c>
      <c r="I16" s="31">
        <f t="shared" si="3"/>
        <v>4</v>
      </c>
      <c r="J16" s="17">
        <v>1857</v>
      </c>
      <c r="K16" s="4">
        <v>977</v>
      </c>
      <c r="L16" s="4">
        <f t="shared" si="4"/>
        <v>880</v>
      </c>
      <c r="M16" s="16"/>
      <c r="N16" s="50">
        <v>3078</v>
      </c>
      <c r="O16" s="4">
        <v>27</v>
      </c>
      <c r="P16" s="13">
        <f t="shared" si="5"/>
        <v>8.771929824561403E-3</v>
      </c>
      <c r="Q16" s="31">
        <f t="shared" si="6"/>
        <v>1</v>
      </c>
      <c r="R16" s="17">
        <v>213</v>
      </c>
      <c r="S16" s="13">
        <f t="shared" si="7"/>
        <v>7.5052854122621568E-2</v>
      </c>
      <c r="T16" s="16">
        <f t="shared" si="8"/>
        <v>2</v>
      </c>
      <c r="U16" s="50">
        <v>62</v>
      </c>
      <c r="V16" s="14">
        <f t="shared" si="9"/>
        <v>2.1846370683579985E-2</v>
      </c>
      <c r="W16" s="31">
        <f t="shared" si="10"/>
        <v>2</v>
      </c>
      <c r="X16" s="24">
        <f t="shared" si="11"/>
        <v>2.75</v>
      </c>
      <c r="Y16" s="55">
        <f t="shared" si="12"/>
        <v>3</v>
      </c>
      <c r="Z16" s="17">
        <v>4</v>
      </c>
      <c r="AA16" s="16">
        <f t="shared" si="13"/>
        <v>12</v>
      </c>
      <c r="AB16" s="55">
        <f t="shared" si="14"/>
        <v>4</v>
      </c>
      <c r="AC16" s="75">
        <v>2</v>
      </c>
      <c r="AD16" s="22">
        <f t="shared" si="15"/>
        <v>2</v>
      </c>
      <c r="AE16" s="59">
        <f t="shared" si="16"/>
        <v>4</v>
      </c>
      <c r="AF16" s="17"/>
      <c r="AG16" s="4"/>
      <c r="AH16" s="4">
        <v>3</v>
      </c>
      <c r="AI16" s="4">
        <v>6</v>
      </c>
      <c r="AJ16" s="4">
        <f t="shared" si="17"/>
        <v>18</v>
      </c>
      <c r="AK16" s="97">
        <f t="shared" si="18"/>
        <v>4</v>
      </c>
    </row>
    <row r="17" spans="1:37" x14ac:dyDescent="0.25">
      <c r="A17" s="61">
        <v>16</v>
      </c>
      <c r="B17" s="62" t="s">
        <v>52</v>
      </c>
      <c r="C17" s="30">
        <v>18653.759999999998</v>
      </c>
      <c r="D17" s="12">
        <v>6494</v>
      </c>
      <c r="E17" s="13">
        <f t="shared" si="0"/>
        <v>0.34813356663750367</v>
      </c>
      <c r="F17" s="31">
        <f t="shared" si="1"/>
        <v>2</v>
      </c>
      <c r="G17" s="39">
        <v>1390</v>
      </c>
      <c r="H17" s="13">
        <f t="shared" si="2"/>
        <v>0.2140437326763166</v>
      </c>
      <c r="I17" s="31">
        <f t="shared" si="3"/>
        <v>2</v>
      </c>
      <c r="J17" s="17">
        <v>3420</v>
      </c>
      <c r="K17" s="4">
        <v>2334</v>
      </c>
      <c r="L17" s="4">
        <f t="shared" si="4"/>
        <v>1086</v>
      </c>
      <c r="M17" s="16"/>
      <c r="N17" s="50">
        <v>6984</v>
      </c>
      <c r="O17" s="4">
        <v>173</v>
      </c>
      <c r="P17" s="13">
        <f t="shared" si="5"/>
        <v>2.47709049255441E-2</v>
      </c>
      <c r="Q17" s="31">
        <f t="shared" si="6"/>
        <v>1</v>
      </c>
      <c r="R17" s="17">
        <v>317</v>
      </c>
      <c r="S17" s="13">
        <f t="shared" si="7"/>
        <v>4.8814290113951338E-2</v>
      </c>
      <c r="T17" s="16">
        <f t="shared" si="8"/>
        <v>3</v>
      </c>
      <c r="U17" s="50">
        <v>52.62</v>
      </c>
      <c r="V17" s="14">
        <f t="shared" si="9"/>
        <v>8.102864182322143E-3</v>
      </c>
      <c r="W17" s="31">
        <f t="shared" si="10"/>
        <v>3</v>
      </c>
      <c r="X17" s="24">
        <f t="shared" si="11"/>
        <v>2</v>
      </c>
      <c r="Y17" s="55">
        <f t="shared" si="12"/>
        <v>2</v>
      </c>
      <c r="Z17" s="17">
        <v>4</v>
      </c>
      <c r="AA17" s="16">
        <f t="shared" si="13"/>
        <v>8</v>
      </c>
      <c r="AB17" s="55">
        <f t="shared" si="14"/>
        <v>3</v>
      </c>
      <c r="AC17" s="75">
        <v>2</v>
      </c>
      <c r="AD17" s="22">
        <f t="shared" si="15"/>
        <v>1</v>
      </c>
      <c r="AE17" s="66">
        <f t="shared" si="16"/>
        <v>3</v>
      </c>
      <c r="AF17" s="17"/>
      <c r="AG17" s="4"/>
      <c r="AH17" s="4">
        <v>3</v>
      </c>
      <c r="AI17" s="4">
        <v>6</v>
      </c>
      <c r="AJ17" s="4">
        <f t="shared" si="17"/>
        <v>18</v>
      </c>
      <c r="AK17" s="97">
        <f t="shared" si="18"/>
        <v>4</v>
      </c>
    </row>
    <row r="18" spans="1:37" x14ac:dyDescent="0.25">
      <c r="A18" s="61">
        <v>17</v>
      </c>
      <c r="B18" s="62" t="s">
        <v>53</v>
      </c>
      <c r="C18" s="30">
        <v>10455.64</v>
      </c>
      <c r="D18" s="12">
        <v>6539</v>
      </c>
      <c r="E18" s="13">
        <f t="shared" si="0"/>
        <v>0.62540408812851245</v>
      </c>
      <c r="F18" s="31">
        <f t="shared" si="1"/>
        <v>4</v>
      </c>
      <c r="G18" s="39">
        <v>803</v>
      </c>
      <c r="H18" s="13">
        <f t="shared" si="2"/>
        <v>0.1228016516286894</v>
      </c>
      <c r="I18" s="31">
        <f t="shared" si="3"/>
        <v>3</v>
      </c>
      <c r="J18" s="17">
        <v>3648</v>
      </c>
      <c r="K18" s="4">
        <v>2005</v>
      </c>
      <c r="L18" s="4">
        <f t="shared" si="4"/>
        <v>1643</v>
      </c>
      <c r="M18" s="16"/>
      <c r="N18" s="50">
        <v>7018</v>
      </c>
      <c r="O18" s="4">
        <v>433</v>
      </c>
      <c r="P18" s="13">
        <f t="shared" si="5"/>
        <v>6.1698489598176122E-2</v>
      </c>
      <c r="Q18" s="31">
        <f t="shared" si="6"/>
        <v>2</v>
      </c>
      <c r="R18" s="17">
        <v>46</v>
      </c>
      <c r="S18" s="13">
        <f t="shared" si="7"/>
        <v>7.0347147881939139E-3</v>
      </c>
      <c r="T18" s="16">
        <f t="shared" si="8"/>
        <v>4</v>
      </c>
      <c r="U18" s="50">
        <v>17.149999999999999</v>
      </c>
      <c r="V18" s="14">
        <f t="shared" si="9"/>
        <v>2.6227251873375134E-3</v>
      </c>
      <c r="W18" s="31">
        <f t="shared" si="10"/>
        <v>4</v>
      </c>
      <c r="X18" s="24">
        <f t="shared" si="11"/>
        <v>3.25</v>
      </c>
      <c r="Y18" s="55">
        <f t="shared" si="12"/>
        <v>3</v>
      </c>
      <c r="Z18" s="17">
        <v>4</v>
      </c>
      <c r="AA18" s="16">
        <f t="shared" si="13"/>
        <v>12</v>
      </c>
      <c r="AB18" s="55">
        <f t="shared" si="14"/>
        <v>4</v>
      </c>
      <c r="AC18" s="75">
        <v>2</v>
      </c>
      <c r="AD18" s="22">
        <f t="shared" si="15"/>
        <v>2</v>
      </c>
      <c r="AE18" s="59">
        <f t="shared" si="16"/>
        <v>4</v>
      </c>
      <c r="AF18" s="17"/>
      <c r="AG18" s="4"/>
      <c r="AH18" s="4">
        <v>3</v>
      </c>
      <c r="AI18" s="4">
        <v>6</v>
      </c>
      <c r="AJ18" s="4">
        <f t="shared" si="17"/>
        <v>18</v>
      </c>
      <c r="AK18" s="97">
        <f t="shared" si="18"/>
        <v>4</v>
      </c>
    </row>
    <row r="19" spans="1:37" x14ac:dyDescent="0.25">
      <c r="A19" s="61">
        <v>18</v>
      </c>
      <c r="B19" s="62" t="s">
        <v>54</v>
      </c>
      <c r="C19" s="30">
        <v>6666.25</v>
      </c>
      <c r="D19" s="12">
        <v>3972</v>
      </c>
      <c r="E19" s="13">
        <f t="shared" si="0"/>
        <v>0.59583723982748926</v>
      </c>
      <c r="F19" s="31">
        <f t="shared" si="1"/>
        <v>3</v>
      </c>
      <c r="G19" s="39">
        <v>231</v>
      </c>
      <c r="H19" s="13">
        <f t="shared" si="2"/>
        <v>5.8157099697885198E-2</v>
      </c>
      <c r="I19" s="31">
        <f t="shared" si="3"/>
        <v>4</v>
      </c>
      <c r="J19" s="17">
        <v>2043</v>
      </c>
      <c r="K19" s="4">
        <v>1129</v>
      </c>
      <c r="L19" s="4">
        <f t="shared" si="4"/>
        <v>914</v>
      </c>
      <c r="M19" s="16"/>
      <c r="N19" s="50">
        <v>4289</v>
      </c>
      <c r="O19" s="4">
        <v>198</v>
      </c>
      <c r="P19" s="13">
        <f t="shared" si="5"/>
        <v>4.6164607134530196E-2</v>
      </c>
      <c r="Q19" s="31">
        <f t="shared" si="6"/>
        <v>2</v>
      </c>
      <c r="R19" s="17">
        <v>119</v>
      </c>
      <c r="S19" s="13">
        <f t="shared" si="7"/>
        <v>2.9959718026183284E-2</v>
      </c>
      <c r="T19" s="16">
        <f t="shared" si="8"/>
        <v>4</v>
      </c>
      <c r="U19" s="50">
        <v>8.31</v>
      </c>
      <c r="V19" s="14">
        <f t="shared" si="9"/>
        <v>2.0921450151057401E-3</v>
      </c>
      <c r="W19" s="31">
        <f t="shared" si="10"/>
        <v>4</v>
      </c>
      <c r="X19" s="24">
        <f t="shared" si="11"/>
        <v>3.25</v>
      </c>
      <c r="Y19" s="55">
        <f t="shared" si="12"/>
        <v>3</v>
      </c>
      <c r="Z19" s="17">
        <v>4</v>
      </c>
      <c r="AA19" s="16">
        <f t="shared" si="13"/>
        <v>12</v>
      </c>
      <c r="AB19" s="55">
        <f t="shared" si="14"/>
        <v>4</v>
      </c>
      <c r="AC19" s="75">
        <v>1</v>
      </c>
      <c r="AD19" s="22">
        <f t="shared" si="15"/>
        <v>3</v>
      </c>
      <c r="AE19" s="59">
        <f t="shared" si="16"/>
        <v>4</v>
      </c>
      <c r="AF19" s="17"/>
      <c r="AG19" s="4"/>
      <c r="AH19" s="4">
        <v>3</v>
      </c>
      <c r="AI19" s="4">
        <v>6</v>
      </c>
      <c r="AJ19" s="4">
        <f t="shared" si="17"/>
        <v>18</v>
      </c>
      <c r="AK19" s="97">
        <f t="shared" si="18"/>
        <v>4</v>
      </c>
    </row>
    <row r="20" spans="1:37" x14ac:dyDescent="0.25">
      <c r="A20" s="61">
        <v>19</v>
      </c>
      <c r="B20" s="62" t="s">
        <v>55</v>
      </c>
      <c r="C20" s="30">
        <v>12234.14</v>
      </c>
      <c r="D20" s="12">
        <v>10221</v>
      </c>
      <c r="E20" s="13">
        <f t="shared" si="0"/>
        <v>0.83544899764102754</v>
      </c>
      <c r="F20" s="31">
        <f t="shared" si="1"/>
        <v>4</v>
      </c>
      <c r="G20" s="39">
        <v>103</v>
      </c>
      <c r="H20" s="13">
        <f t="shared" si="2"/>
        <v>1.0077291850112514E-2</v>
      </c>
      <c r="I20" s="31">
        <f t="shared" si="3"/>
        <v>4</v>
      </c>
      <c r="J20" s="17">
        <v>2427</v>
      </c>
      <c r="K20" s="4">
        <v>900</v>
      </c>
      <c r="L20" s="4">
        <f t="shared" si="4"/>
        <v>1527</v>
      </c>
      <c r="M20" s="16"/>
      <c r="N20" s="50">
        <v>10618</v>
      </c>
      <c r="O20" s="4">
        <v>269</v>
      </c>
      <c r="P20" s="13">
        <f t="shared" si="5"/>
        <v>2.533433791674515E-2</v>
      </c>
      <c r="Q20" s="31">
        <f t="shared" si="6"/>
        <v>1</v>
      </c>
      <c r="R20" s="17">
        <v>128</v>
      </c>
      <c r="S20" s="13">
        <f t="shared" si="7"/>
        <v>1.252323647392623E-2</v>
      </c>
      <c r="T20" s="16">
        <f t="shared" si="8"/>
        <v>4</v>
      </c>
      <c r="U20" s="50">
        <v>87.39</v>
      </c>
      <c r="V20" s="14">
        <f t="shared" si="9"/>
        <v>8.5500440270032292E-3</v>
      </c>
      <c r="W20" s="31">
        <f t="shared" si="10"/>
        <v>3</v>
      </c>
      <c r="X20" s="24">
        <f t="shared" si="11"/>
        <v>3</v>
      </c>
      <c r="Y20" s="55">
        <f t="shared" si="12"/>
        <v>3</v>
      </c>
      <c r="Z20" s="17">
        <v>2</v>
      </c>
      <c r="AA20" s="16">
        <f t="shared" si="13"/>
        <v>6</v>
      </c>
      <c r="AB20" s="55">
        <f t="shared" si="14"/>
        <v>3</v>
      </c>
      <c r="AC20" s="75">
        <v>2</v>
      </c>
      <c r="AD20" s="22">
        <f t="shared" si="15"/>
        <v>1</v>
      </c>
      <c r="AE20" s="66">
        <f t="shared" si="16"/>
        <v>3</v>
      </c>
      <c r="AF20" s="17"/>
      <c r="AG20" s="4"/>
      <c r="AH20" s="4">
        <v>3</v>
      </c>
      <c r="AI20" s="4">
        <v>5</v>
      </c>
      <c r="AJ20" s="4">
        <f t="shared" si="17"/>
        <v>15</v>
      </c>
      <c r="AK20" s="93">
        <f t="shared" si="18"/>
        <v>3</v>
      </c>
    </row>
    <row r="21" spans="1:37" x14ac:dyDescent="0.25">
      <c r="A21" s="61">
        <v>20</v>
      </c>
      <c r="B21" s="62" t="s">
        <v>56</v>
      </c>
      <c r="C21" s="30">
        <v>5787.57</v>
      </c>
      <c r="D21" s="12">
        <v>2818</v>
      </c>
      <c r="E21" s="13">
        <f t="shared" si="0"/>
        <v>0.48690555794573548</v>
      </c>
      <c r="F21" s="31">
        <f t="shared" si="1"/>
        <v>3</v>
      </c>
      <c r="G21" s="39">
        <v>1360</v>
      </c>
      <c r="H21" s="13">
        <f t="shared" si="2"/>
        <v>0.48261178140525196</v>
      </c>
      <c r="I21" s="31">
        <f t="shared" si="3"/>
        <v>1</v>
      </c>
      <c r="J21" s="17">
        <v>1938</v>
      </c>
      <c r="K21" s="4">
        <v>1497</v>
      </c>
      <c r="L21" s="4">
        <f t="shared" si="4"/>
        <v>441</v>
      </c>
      <c r="M21" s="16"/>
      <c r="N21" s="50">
        <v>3072</v>
      </c>
      <c r="O21" s="4">
        <v>224</v>
      </c>
      <c r="P21" s="13">
        <f t="shared" si="5"/>
        <v>7.2916666666666671E-2</v>
      </c>
      <c r="Q21" s="31">
        <f t="shared" si="6"/>
        <v>3</v>
      </c>
      <c r="R21" s="17">
        <v>30</v>
      </c>
      <c r="S21" s="13">
        <f t="shared" si="7"/>
        <v>1.0645848119233499E-2</v>
      </c>
      <c r="T21" s="16">
        <f t="shared" si="8"/>
        <v>4</v>
      </c>
      <c r="U21" s="50">
        <v>19.510000000000002</v>
      </c>
      <c r="V21" s="14">
        <f t="shared" si="9"/>
        <v>6.9233498935415191E-3</v>
      </c>
      <c r="W21" s="31">
        <f t="shared" si="10"/>
        <v>4</v>
      </c>
      <c r="X21" s="24">
        <f t="shared" si="11"/>
        <v>2.75</v>
      </c>
      <c r="Y21" s="55">
        <f t="shared" si="12"/>
        <v>3</v>
      </c>
      <c r="Z21" s="17">
        <v>3</v>
      </c>
      <c r="AA21" s="16">
        <f t="shared" si="13"/>
        <v>9</v>
      </c>
      <c r="AB21" s="55">
        <f t="shared" si="14"/>
        <v>3</v>
      </c>
      <c r="AC21" s="75">
        <v>1</v>
      </c>
      <c r="AD21" s="22">
        <f t="shared" si="15"/>
        <v>2</v>
      </c>
      <c r="AE21" s="59">
        <f t="shared" si="16"/>
        <v>4</v>
      </c>
      <c r="AF21" s="17"/>
      <c r="AG21" s="4"/>
      <c r="AH21" s="4">
        <v>3</v>
      </c>
      <c r="AI21" s="4">
        <v>6</v>
      </c>
      <c r="AJ21" s="4">
        <f t="shared" si="17"/>
        <v>18</v>
      </c>
      <c r="AK21" s="97">
        <f t="shared" si="18"/>
        <v>4</v>
      </c>
    </row>
    <row r="22" spans="1:37" x14ac:dyDescent="0.25">
      <c r="A22" s="61">
        <v>21</v>
      </c>
      <c r="B22" s="62" t="s">
        <v>57</v>
      </c>
      <c r="C22" s="30">
        <v>11054.75</v>
      </c>
      <c r="D22" s="12">
        <v>6014</v>
      </c>
      <c r="E22" s="13">
        <f t="shared" si="0"/>
        <v>0.5440195391121464</v>
      </c>
      <c r="F22" s="31">
        <f t="shared" si="1"/>
        <v>3</v>
      </c>
      <c r="G22" s="39">
        <v>576</v>
      </c>
      <c r="H22" s="13">
        <f t="shared" si="2"/>
        <v>9.5776521449950122E-2</v>
      </c>
      <c r="I22" s="31">
        <f t="shared" si="3"/>
        <v>4</v>
      </c>
      <c r="J22" s="17">
        <v>2568</v>
      </c>
      <c r="K22" s="4">
        <v>1767</v>
      </c>
      <c r="L22" s="4">
        <f t="shared" si="4"/>
        <v>801</v>
      </c>
      <c r="M22" s="16"/>
      <c r="N22" s="50">
        <v>6398</v>
      </c>
      <c r="O22" s="4">
        <v>153</v>
      </c>
      <c r="P22" s="13">
        <f t="shared" si="5"/>
        <v>2.3913723038449516E-2</v>
      </c>
      <c r="Q22" s="31">
        <f t="shared" si="6"/>
        <v>1</v>
      </c>
      <c r="R22" s="17">
        <v>231</v>
      </c>
      <c r="S22" s="13">
        <f t="shared" si="7"/>
        <v>3.8410375789823745E-2</v>
      </c>
      <c r="T22" s="16">
        <f t="shared" si="8"/>
        <v>3</v>
      </c>
      <c r="U22" s="50">
        <v>116.42</v>
      </c>
      <c r="V22" s="14">
        <f t="shared" si="9"/>
        <v>1.9358164283338877E-2</v>
      </c>
      <c r="W22" s="31">
        <f t="shared" si="10"/>
        <v>2</v>
      </c>
      <c r="X22" s="24">
        <f t="shared" si="11"/>
        <v>2.5</v>
      </c>
      <c r="Y22" s="55">
        <f t="shared" si="12"/>
        <v>3</v>
      </c>
      <c r="Z22" s="17">
        <v>3</v>
      </c>
      <c r="AA22" s="16">
        <f t="shared" si="13"/>
        <v>9</v>
      </c>
      <c r="AB22" s="55">
        <f t="shared" si="14"/>
        <v>3</v>
      </c>
      <c r="AC22" s="75">
        <v>2</v>
      </c>
      <c r="AD22" s="22">
        <f t="shared" si="15"/>
        <v>1</v>
      </c>
      <c r="AE22" s="66">
        <f t="shared" si="16"/>
        <v>3</v>
      </c>
      <c r="AF22" s="17"/>
      <c r="AG22" s="4"/>
      <c r="AH22" s="4">
        <v>3</v>
      </c>
      <c r="AI22" s="4">
        <v>6</v>
      </c>
      <c r="AJ22" s="4">
        <f t="shared" si="17"/>
        <v>18</v>
      </c>
      <c r="AK22" s="97">
        <f t="shared" si="18"/>
        <v>4</v>
      </c>
    </row>
    <row r="23" spans="1:37" x14ac:dyDescent="0.25">
      <c r="A23" s="61">
        <v>22</v>
      </c>
      <c r="B23" s="62" t="s">
        <v>58</v>
      </c>
      <c r="C23" s="30">
        <v>10929.79</v>
      </c>
      <c r="D23" s="12">
        <v>3899</v>
      </c>
      <c r="E23" s="13">
        <f t="shared" si="0"/>
        <v>0.35673146510591691</v>
      </c>
      <c r="F23" s="31">
        <f t="shared" si="1"/>
        <v>2</v>
      </c>
      <c r="G23" s="39">
        <v>1118</v>
      </c>
      <c r="H23" s="13">
        <f t="shared" si="2"/>
        <v>0.28674018979225441</v>
      </c>
      <c r="I23" s="31">
        <f t="shared" si="3"/>
        <v>2</v>
      </c>
      <c r="J23" s="17">
        <v>3476</v>
      </c>
      <c r="K23" s="4">
        <v>1687</v>
      </c>
      <c r="L23" s="4">
        <f t="shared" si="4"/>
        <v>1789</v>
      </c>
      <c r="M23" s="16"/>
      <c r="N23" s="50">
        <v>4312</v>
      </c>
      <c r="O23" s="4">
        <v>34</v>
      </c>
      <c r="P23" s="13">
        <f t="shared" si="5"/>
        <v>7.8849721706864568E-3</v>
      </c>
      <c r="Q23" s="31">
        <f t="shared" si="6"/>
        <v>1</v>
      </c>
      <c r="R23" s="17">
        <v>379</v>
      </c>
      <c r="S23" s="13">
        <f t="shared" si="7"/>
        <v>9.7204411387535272E-2</v>
      </c>
      <c r="T23" s="16">
        <f t="shared" si="8"/>
        <v>2</v>
      </c>
      <c r="U23" s="50">
        <v>45.89</v>
      </c>
      <c r="V23" s="14">
        <f t="shared" si="9"/>
        <v>1.1769684534496025E-2</v>
      </c>
      <c r="W23" s="31">
        <f t="shared" si="10"/>
        <v>3</v>
      </c>
      <c r="X23" s="24">
        <f t="shared" si="11"/>
        <v>2</v>
      </c>
      <c r="Y23" s="55">
        <f t="shared" si="12"/>
        <v>2</v>
      </c>
      <c r="Z23" s="17">
        <v>4</v>
      </c>
      <c r="AA23" s="16">
        <f t="shared" si="13"/>
        <v>8</v>
      </c>
      <c r="AB23" s="55">
        <f t="shared" si="14"/>
        <v>3</v>
      </c>
      <c r="AC23" s="75">
        <v>1</v>
      </c>
      <c r="AD23" s="22">
        <f t="shared" si="15"/>
        <v>2</v>
      </c>
      <c r="AE23" s="59">
        <f t="shared" si="16"/>
        <v>4</v>
      </c>
      <c r="AF23" s="17"/>
      <c r="AG23" s="4"/>
      <c r="AH23" s="4">
        <v>3</v>
      </c>
      <c r="AI23" s="4">
        <v>6</v>
      </c>
      <c r="AJ23" s="4">
        <f t="shared" si="17"/>
        <v>18</v>
      </c>
      <c r="AK23" s="97">
        <f t="shared" si="18"/>
        <v>4</v>
      </c>
    </row>
    <row r="24" spans="1:37" x14ac:dyDescent="0.25">
      <c r="A24" s="61">
        <v>23</v>
      </c>
      <c r="B24" s="62" t="s">
        <v>59</v>
      </c>
      <c r="C24" s="30">
        <v>8797.7000000000007</v>
      </c>
      <c r="D24" s="12">
        <v>3859</v>
      </c>
      <c r="E24" s="13">
        <f t="shared" si="0"/>
        <v>0.43863737113109103</v>
      </c>
      <c r="F24" s="31">
        <f t="shared" si="1"/>
        <v>3</v>
      </c>
      <c r="G24" s="39">
        <v>1320</v>
      </c>
      <c r="H24" s="13">
        <f t="shared" si="2"/>
        <v>0.34205752785695775</v>
      </c>
      <c r="I24" s="31">
        <f t="shared" si="3"/>
        <v>2</v>
      </c>
      <c r="J24" s="17">
        <v>3328</v>
      </c>
      <c r="K24" s="4">
        <v>2154</v>
      </c>
      <c r="L24" s="4">
        <f t="shared" si="4"/>
        <v>1174</v>
      </c>
      <c r="M24" s="16"/>
      <c r="N24" s="50">
        <v>4291</v>
      </c>
      <c r="O24" s="4">
        <v>286</v>
      </c>
      <c r="P24" s="13">
        <f t="shared" si="5"/>
        <v>6.6651130272663714E-2</v>
      </c>
      <c r="Q24" s="31">
        <f t="shared" si="6"/>
        <v>2</v>
      </c>
      <c r="R24" s="17">
        <v>146</v>
      </c>
      <c r="S24" s="13">
        <f t="shared" si="7"/>
        <v>3.7833635656905937E-2</v>
      </c>
      <c r="T24" s="16">
        <f t="shared" si="8"/>
        <v>3</v>
      </c>
      <c r="U24" s="50">
        <v>23.9</v>
      </c>
      <c r="V24" s="14">
        <f t="shared" si="9"/>
        <v>6.1933143301373412E-3</v>
      </c>
      <c r="W24" s="31">
        <f t="shared" si="10"/>
        <v>4</v>
      </c>
      <c r="X24" s="24">
        <f t="shared" si="11"/>
        <v>2.75</v>
      </c>
      <c r="Y24" s="55">
        <f t="shared" si="12"/>
        <v>3</v>
      </c>
      <c r="Z24" s="17">
        <v>4</v>
      </c>
      <c r="AA24" s="16">
        <f t="shared" si="13"/>
        <v>12</v>
      </c>
      <c r="AB24" s="55">
        <f t="shared" si="14"/>
        <v>4</v>
      </c>
      <c r="AC24" s="75">
        <v>2</v>
      </c>
      <c r="AD24" s="22">
        <f t="shared" si="15"/>
        <v>2</v>
      </c>
      <c r="AE24" s="59">
        <f t="shared" si="16"/>
        <v>4</v>
      </c>
      <c r="AF24" s="17"/>
      <c r="AG24" s="4"/>
      <c r="AH24" s="4">
        <v>3</v>
      </c>
      <c r="AI24" s="4">
        <v>6</v>
      </c>
      <c r="AJ24" s="4">
        <f t="shared" si="17"/>
        <v>18</v>
      </c>
      <c r="AK24" s="97">
        <f t="shared" si="18"/>
        <v>4</v>
      </c>
    </row>
    <row r="25" spans="1:37" x14ac:dyDescent="0.25">
      <c r="A25" s="61">
        <v>24</v>
      </c>
      <c r="B25" s="62" t="s">
        <v>60</v>
      </c>
      <c r="C25" s="30">
        <v>8600.08</v>
      </c>
      <c r="D25" s="12">
        <v>4281</v>
      </c>
      <c r="E25" s="13">
        <f t="shared" si="0"/>
        <v>0.49778606710635248</v>
      </c>
      <c r="F25" s="31">
        <f t="shared" si="1"/>
        <v>3</v>
      </c>
      <c r="G25" s="39">
        <v>150</v>
      </c>
      <c r="H25" s="13">
        <f t="shared" si="2"/>
        <v>3.5038542396636299E-2</v>
      </c>
      <c r="I25" s="31">
        <f t="shared" si="3"/>
        <v>4</v>
      </c>
      <c r="J25" s="17">
        <v>3799</v>
      </c>
      <c r="K25" s="4">
        <v>3195</v>
      </c>
      <c r="L25" s="4">
        <f t="shared" si="4"/>
        <v>604</v>
      </c>
      <c r="M25" s="16"/>
      <c r="N25" s="50">
        <v>4761</v>
      </c>
      <c r="O25" s="4">
        <v>252</v>
      </c>
      <c r="P25" s="13">
        <f t="shared" si="5"/>
        <v>5.2930056710775046E-2</v>
      </c>
      <c r="Q25" s="31">
        <f t="shared" si="6"/>
        <v>2</v>
      </c>
      <c r="R25" s="17">
        <v>228</v>
      </c>
      <c r="S25" s="13">
        <f t="shared" si="7"/>
        <v>5.3258584442887176E-2</v>
      </c>
      <c r="T25" s="16">
        <f t="shared" si="8"/>
        <v>2</v>
      </c>
      <c r="U25" s="50">
        <v>100.55</v>
      </c>
      <c r="V25" s="14">
        <f t="shared" si="9"/>
        <v>2.3487502919878531E-2</v>
      </c>
      <c r="W25" s="31">
        <f t="shared" si="10"/>
        <v>2</v>
      </c>
      <c r="X25" s="24">
        <f t="shared" si="11"/>
        <v>2.75</v>
      </c>
      <c r="Y25" s="55">
        <f t="shared" si="12"/>
        <v>3</v>
      </c>
      <c r="Z25" s="17">
        <v>2</v>
      </c>
      <c r="AA25" s="16">
        <f t="shared" si="13"/>
        <v>6</v>
      </c>
      <c r="AB25" s="55">
        <f t="shared" si="14"/>
        <v>3</v>
      </c>
      <c r="AC25" s="75">
        <v>1</v>
      </c>
      <c r="AD25" s="22">
        <f t="shared" si="15"/>
        <v>2</v>
      </c>
      <c r="AE25" s="59">
        <f t="shared" si="16"/>
        <v>4</v>
      </c>
      <c r="AF25" s="17"/>
      <c r="AG25" s="4"/>
      <c r="AH25" s="4">
        <v>3</v>
      </c>
      <c r="AI25" s="4">
        <v>5</v>
      </c>
      <c r="AJ25" s="4">
        <f t="shared" si="17"/>
        <v>15</v>
      </c>
      <c r="AK25" s="93">
        <f t="shared" si="18"/>
        <v>3</v>
      </c>
    </row>
    <row r="26" spans="1:37" x14ac:dyDescent="0.25">
      <c r="A26" s="61">
        <v>25</v>
      </c>
      <c r="B26" s="62" t="s">
        <v>61</v>
      </c>
      <c r="C26" s="30">
        <v>3738.95</v>
      </c>
      <c r="D26" s="12">
        <v>686</v>
      </c>
      <c r="E26" s="13">
        <f t="shared" si="0"/>
        <v>0.1834739699648297</v>
      </c>
      <c r="F26" s="31">
        <f t="shared" si="1"/>
        <v>2</v>
      </c>
      <c r="G26" s="39">
        <v>285</v>
      </c>
      <c r="H26" s="13">
        <f t="shared" si="2"/>
        <v>0.41545189504373176</v>
      </c>
      <c r="I26" s="31">
        <f t="shared" si="3"/>
        <v>1</v>
      </c>
      <c r="J26" s="17">
        <v>857</v>
      </c>
      <c r="K26" s="4">
        <v>475</v>
      </c>
      <c r="L26" s="4">
        <f t="shared" si="4"/>
        <v>382</v>
      </c>
      <c r="M26" s="16"/>
      <c r="N26" s="50">
        <v>780</v>
      </c>
      <c r="O26" s="4">
        <v>8</v>
      </c>
      <c r="P26" s="13">
        <f t="shared" si="5"/>
        <v>1.0256410256410256E-2</v>
      </c>
      <c r="Q26" s="31">
        <f t="shared" si="6"/>
        <v>1</v>
      </c>
      <c r="R26" s="17">
        <v>86</v>
      </c>
      <c r="S26" s="13">
        <f t="shared" si="7"/>
        <v>0.12536443148688048</v>
      </c>
      <c r="T26" s="16">
        <f t="shared" si="8"/>
        <v>2</v>
      </c>
      <c r="U26" s="50">
        <v>36.369999999999997</v>
      </c>
      <c r="V26" s="14">
        <f t="shared" si="9"/>
        <v>5.3017492711370261E-2</v>
      </c>
      <c r="W26" s="31">
        <f t="shared" si="10"/>
        <v>1</v>
      </c>
      <c r="X26" s="24">
        <f t="shared" si="11"/>
        <v>1.25</v>
      </c>
      <c r="Y26" s="55">
        <f t="shared" si="12"/>
        <v>1</v>
      </c>
      <c r="Z26" s="17">
        <v>0</v>
      </c>
      <c r="AA26" s="16">
        <f t="shared" si="13"/>
        <v>0</v>
      </c>
      <c r="AB26" s="55">
        <v>0</v>
      </c>
      <c r="AC26" s="75">
        <v>0</v>
      </c>
      <c r="AD26" s="22">
        <v>0</v>
      </c>
      <c r="AE26" s="88">
        <v>0</v>
      </c>
      <c r="AF26" s="17"/>
      <c r="AG26" s="4"/>
      <c r="AH26" s="91">
        <v>3</v>
      </c>
      <c r="AI26" s="91">
        <v>5</v>
      </c>
      <c r="AJ26" s="91">
        <f t="shared" si="17"/>
        <v>15</v>
      </c>
      <c r="AK26" s="93">
        <f t="shared" si="18"/>
        <v>3</v>
      </c>
    </row>
    <row r="27" spans="1:37" ht="14.4" thickBot="1" x14ac:dyDescent="0.3">
      <c r="A27" s="63">
        <v>26</v>
      </c>
      <c r="B27" s="64" t="s">
        <v>62</v>
      </c>
      <c r="C27" s="32">
        <v>8155.45</v>
      </c>
      <c r="D27" s="33">
        <v>4298</v>
      </c>
      <c r="E27" s="34">
        <f t="shared" si="0"/>
        <v>0.52700954576387571</v>
      </c>
      <c r="F27" s="35">
        <f t="shared" si="1"/>
        <v>3</v>
      </c>
      <c r="G27" s="41">
        <v>1158</v>
      </c>
      <c r="H27" s="34">
        <f t="shared" si="2"/>
        <v>0.26942764076314563</v>
      </c>
      <c r="I27" s="35">
        <f t="shared" si="3"/>
        <v>2</v>
      </c>
      <c r="J27" s="17">
        <v>3065</v>
      </c>
      <c r="K27" s="4">
        <v>2163</v>
      </c>
      <c r="L27" s="4">
        <f t="shared" si="4"/>
        <v>902</v>
      </c>
      <c r="M27" s="16"/>
      <c r="N27" s="51">
        <v>4631</v>
      </c>
      <c r="O27" s="71">
        <v>17</v>
      </c>
      <c r="P27" s="34">
        <f t="shared" si="5"/>
        <v>3.6709134096307495E-3</v>
      </c>
      <c r="Q27" s="35">
        <f t="shared" si="6"/>
        <v>1</v>
      </c>
      <c r="R27" s="17">
        <v>316</v>
      </c>
      <c r="S27" s="13">
        <f t="shared" si="7"/>
        <v>7.352256863657515E-2</v>
      </c>
      <c r="T27" s="16">
        <f t="shared" si="8"/>
        <v>2</v>
      </c>
      <c r="U27" s="51">
        <v>31.3</v>
      </c>
      <c r="V27" s="53">
        <f t="shared" si="9"/>
        <v>7.2824569567240581E-3</v>
      </c>
      <c r="W27" s="35">
        <f t="shared" si="10"/>
        <v>3</v>
      </c>
      <c r="X27" s="24">
        <f t="shared" si="11"/>
        <v>2.25</v>
      </c>
      <c r="Y27" s="56">
        <f t="shared" si="12"/>
        <v>2</v>
      </c>
      <c r="Z27" s="17">
        <v>3</v>
      </c>
      <c r="AA27" s="16">
        <f t="shared" si="13"/>
        <v>6</v>
      </c>
      <c r="AB27" s="56">
        <f>IF(AA27&lt;3,1,IF(AA27&lt;5,2,IF(AA27&lt;12,3,4)))</f>
        <v>3</v>
      </c>
      <c r="AC27" s="76">
        <v>1</v>
      </c>
      <c r="AD27" s="22">
        <f>AB27-AC27</f>
        <v>2</v>
      </c>
      <c r="AE27" s="60">
        <f>IF(AD27&lt;-1,1,IF(AD27&lt;1,2,IF(AD27=1,3,4)))</f>
        <v>4</v>
      </c>
      <c r="AF27" s="17"/>
      <c r="AG27" s="4"/>
      <c r="AH27" s="4">
        <v>3</v>
      </c>
      <c r="AI27" s="4">
        <v>6</v>
      </c>
      <c r="AJ27" s="4">
        <f t="shared" si="17"/>
        <v>18</v>
      </c>
      <c r="AK27" s="97">
        <f t="shared" si="18"/>
        <v>4</v>
      </c>
    </row>
    <row r="28" spans="1:37" x14ac:dyDescent="0.25">
      <c r="P28" s="3"/>
    </row>
  </sheetData>
  <sortState xmlns:xlrd2="http://schemas.microsoft.com/office/spreadsheetml/2017/richdata2" ref="A2:AK27">
    <sortCondition ref="A2:A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A758-C67F-49CD-85CA-62C1AE706840}">
  <dimension ref="A1:AM28"/>
  <sheetViews>
    <sheetView tabSelected="1" topLeftCell="Q1" zoomScale="70" zoomScaleNormal="70" workbookViewId="0">
      <selection activeCell="AM16" sqref="AM16"/>
    </sheetView>
  </sheetViews>
  <sheetFormatPr defaultColWidth="13.59765625" defaultRowHeight="13.8" x14ac:dyDescent="0.25"/>
  <cols>
    <col min="1" max="1" width="4.59765625" customWidth="1"/>
    <col min="2" max="2" width="23.69921875" customWidth="1"/>
    <col min="3" max="3" width="34.19921875" bestFit="1" customWidth="1"/>
    <col min="4" max="4" width="17" style="2" customWidth="1"/>
    <col min="5" max="5" width="15.3984375" style="6" customWidth="1"/>
    <col min="6" max="6" width="17.8984375" style="1" customWidth="1"/>
    <col min="7" max="7" width="11.8984375" customWidth="1"/>
    <col min="8" max="8" width="18.8984375" style="7" customWidth="1"/>
    <col min="10" max="10" width="11.3984375" hidden="1" customWidth="1"/>
    <col min="11" max="11" width="16.59765625" hidden="1" customWidth="1"/>
    <col min="12" max="12" width="18.5" hidden="1" customWidth="1"/>
    <col min="13" max="13" width="17.5" hidden="1" customWidth="1"/>
    <col min="14" max="14" width="21.09765625" hidden="1" customWidth="1"/>
    <col min="15" max="15" width="18.3984375" hidden="1" customWidth="1"/>
    <col min="16" max="16" width="18.3984375" customWidth="1"/>
    <col min="17" max="17" width="19.5" customWidth="1"/>
    <col min="18" max="18" width="25.59765625" style="7" customWidth="1"/>
    <col min="19" max="19" width="18.59765625" style="1" customWidth="1"/>
    <col min="20" max="20" width="20.8984375" hidden="1" customWidth="1"/>
    <col min="21" max="21" width="17.59765625" style="7" hidden="1" customWidth="1"/>
    <col min="22" max="22" width="17.8984375" hidden="1" customWidth="1"/>
    <col min="23" max="23" width="18.59765625" customWidth="1"/>
    <col min="24" max="24" width="16.3984375" style="8" customWidth="1"/>
    <col min="25" max="25" width="19.69921875" customWidth="1"/>
    <col min="26" max="26" width="15.8984375" customWidth="1"/>
    <col min="27" max="27" width="14.8984375" customWidth="1"/>
    <col min="31" max="31" width="17.59765625" customWidth="1"/>
    <col min="34" max="34" width="16.19921875" hidden="1" customWidth="1"/>
    <col min="35" max="35" width="19.5" hidden="1" customWidth="1"/>
    <col min="36" max="36" width="18.19921875" customWidth="1"/>
  </cols>
  <sheetData>
    <row r="1" spans="1:39" ht="96.6" x14ac:dyDescent="0.25">
      <c r="A1" s="26" t="s">
        <v>0</v>
      </c>
      <c r="B1" s="27" t="s">
        <v>1</v>
      </c>
      <c r="C1" s="26" t="s">
        <v>2</v>
      </c>
      <c r="D1" s="28" t="s">
        <v>3</v>
      </c>
      <c r="E1" s="29" t="s">
        <v>4</v>
      </c>
      <c r="F1" s="27" t="s">
        <v>5</v>
      </c>
      <c r="G1" s="36" t="s">
        <v>6</v>
      </c>
      <c r="H1" s="37" t="s">
        <v>7</v>
      </c>
      <c r="I1" s="38" t="s">
        <v>77</v>
      </c>
      <c r="J1" s="79" t="s">
        <v>78</v>
      </c>
      <c r="K1" s="72" t="s">
        <v>68</v>
      </c>
      <c r="L1" s="9" t="s">
        <v>9</v>
      </c>
      <c r="M1" s="9" t="s">
        <v>10</v>
      </c>
      <c r="N1" s="9" t="s">
        <v>10</v>
      </c>
      <c r="O1" s="18" t="s">
        <v>11</v>
      </c>
      <c r="P1" s="69" t="s">
        <v>75</v>
      </c>
      <c r="Q1" s="70" t="s">
        <v>69</v>
      </c>
      <c r="R1" s="28" t="s">
        <v>70</v>
      </c>
      <c r="S1" s="27" t="s">
        <v>15</v>
      </c>
      <c r="T1" s="20" t="s">
        <v>16</v>
      </c>
      <c r="U1" s="10" t="s">
        <v>17</v>
      </c>
      <c r="V1" s="18" t="s">
        <v>18</v>
      </c>
      <c r="W1" s="26" t="s">
        <v>19</v>
      </c>
      <c r="X1" s="52" t="s">
        <v>72</v>
      </c>
      <c r="Y1" s="27" t="s">
        <v>11</v>
      </c>
      <c r="Z1" s="21" t="s">
        <v>21</v>
      </c>
      <c r="AA1" s="54" t="s">
        <v>22</v>
      </c>
      <c r="AB1" s="20" t="s">
        <v>23</v>
      </c>
      <c r="AC1" s="18" t="s">
        <v>24</v>
      </c>
      <c r="AD1" s="54" t="s">
        <v>25</v>
      </c>
      <c r="AE1" s="54" t="s">
        <v>26</v>
      </c>
      <c r="AF1" s="21" t="s">
        <v>27</v>
      </c>
      <c r="AG1" s="54" t="s">
        <v>28</v>
      </c>
      <c r="AH1" s="20" t="s">
        <v>29</v>
      </c>
      <c r="AI1" s="9" t="s">
        <v>30</v>
      </c>
      <c r="AJ1" s="9" t="s">
        <v>31</v>
      </c>
      <c r="AK1" s="9" t="s">
        <v>32</v>
      </c>
      <c r="AL1" s="9" t="s">
        <v>33</v>
      </c>
      <c r="AM1" s="9" t="s">
        <v>34</v>
      </c>
    </row>
    <row r="2" spans="1:39" x14ac:dyDescent="0.25">
      <c r="A2" s="61">
        <v>1</v>
      </c>
      <c r="B2" s="62" t="s">
        <v>35</v>
      </c>
      <c r="C2" s="30">
        <v>24016.080000000002</v>
      </c>
      <c r="D2" s="12">
        <v>14074</v>
      </c>
      <c r="E2" s="13">
        <f>D2/C2</f>
        <v>0.58602403056618724</v>
      </c>
      <c r="F2" s="31">
        <f>IF(E2&lt;10%,1,IF(E2&lt;40%,2,IF(E2&lt;60%,3,4)))</f>
        <v>3</v>
      </c>
      <c r="G2" s="39">
        <v>666</v>
      </c>
      <c r="H2" s="13">
        <f>G2/D2</f>
        <v>4.7321301691061531E-2</v>
      </c>
      <c r="I2" s="31">
        <f>IF(H2&lt;10%,4,IF(H2&lt;20%,3,IF(H2&lt;40%,2,1)))</f>
        <v>4</v>
      </c>
      <c r="J2" s="17"/>
      <c r="K2" s="4"/>
      <c r="L2" s="4">
        <v>8585</v>
      </c>
      <c r="M2" s="4">
        <v>6019</v>
      </c>
      <c r="N2" s="4">
        <f>L2-M2</f>
        <v>2566</v>
      </c>
      <c r="O2" s="16"/>
      <c r="P2" s="50">
        <v>15278</v>
      </c>
      <c r="Q2" s="4">
        <v>989</v>
      </c>
      <c r="R2" s="13">
        <f>Q2/P2</f>
        <v>6.4733603874852733E-2</v>
      </c>
      <c r="S2" s="31">
        <f>IF(R2&lt;3%,1,IF(R2&lt;7%,2,IF(R2&lt;20%,3,4)))</f>
        <v>2</v>
      </c>
      <c r="T2" s="17">
        <v>215</v>
      </c>
      <c r="U2" s="13">
        <f>T2/D2</f>
        <v>1.5276396191558904E-2</v>
      </c>
      <c r="V2" s="16">
        <f>IF(U2&lt;3%,4,IF(U2&lt;5%,3,IF(U2&lt;15%,2,1)))</f>
        <v>4</v>
      </c>
      <c r="W2" s="50">
        <v>17.829999999999998</v>
      </c>
      <c r="X2" s="14">
        <f>W2/D2</f>
        <v>1.2668750888162569E-3</v>
      </c>
      <c r="Y2" s="31">
        <f>IF(X2&lt;0.7%,4,IF(X2&lt;1.5%,3,IF(X2&lt;3%,2,1)))</f>
        <v>4</v>
      </c>
      <c r="Z2" s="24">
        <f>(F2+I2+S2+Y2)/4</f>
        <v>3.25</v>
      </c>
      <c r="AA2" s="55">
        <f>IF(Z2&lt;1.5,1,IF(Z2&lt;2.5,2,IF(Z2&lt;3.5,3,4)))</f>
        <v>3</v>
      </c>
      <c r="AB2" s="17">
        <v>4</v>
      </c>
      <c r="AC2" s="16">
        <f>AB2*AA2</f>
        <v>12</v>
      </c>
      <c r="AD2" s="55">
        <f>IF(AC2&lt;3,1,IF(AC2&lt;5,2,IF(AC2&lt;12,3,4)))</f>
        <v>4</v>
      </c>
      <c r="AE2" s="55">
        <v>1</v>
      </c>
      <c r="AF2" s="22">
        <f>AD2-AE2</f>
        <v>3</v>
      </c>
      <c r="AG2" s="59">
        <f>IF(AF2&lt;-1,1,IF(AF2&lt;1,2,IF(AF2=1,3,4)))</f>
        <v>4</v>
      </c>
      <c r="AH2" s="17"/>
      <c r="AI2" s="4"/>
      <c r="AJ2" s="4">
        <v>3</v>
      </c>
      <c r="AK2" s="90">
        <v>6</v>
      </c>
      <c r="AL2" s="4">
        <f>AJ2*AK2</f>
        <v>18</v>
      </c>
      <c r="AM2" s="97">
        <f>IF(AL2&lt;6,1,IF(AL2&lt;12,2,IF(AL2&lt;18,3,4)))</f>
        <v>4</v>
      </c>
    </row>
    <row r="3" spans="1:39" x14ac:dyDescent="0.25">
      <c r="A3" s="61">
        <v>2</v>
      </c>
      <c r="B3" s="62" t="s">
        <v>36</v>
      </c>
      <c r="C3" s="30">
        <v>3218.24</v>
      </c>
      <c r="D3" s="12">
        <v>1223</v>
      </c>
      <c r="E3" s="13">
        <f>D3/C3</f>
        <v>0.38002137814457593</v>
      </c>
      <c r="F3" s="31">
        <f>IF(E3&lt;10%,1,IF(E3&lt;40%,2,IF(E3&lt;60%,3,4)))</f>
        <v>2</v>
      </c>
      <c r="G3" s="39">
        <v>418</v>
      </c>
      <c r="H3" s="13">
        <f>G3/D3</f>
        <v>0.34178250204415372</v>
      </c>
      <c r="I3" s="31">
        <f>IF(H3&lt;10%,4,IF(H3&lt;20%,3,IF(H3&lt;40%,2,1)))</f>
        <v>2</v>
      </c>
      <c r="J3" s="17"/>
      <c r="K3" s="4"/>
      <c r="L3" s="4">
        <v>1454</v>
      </c>
      <c r="M3" s="4">
        <v>1194</v>
      </c>
      <c r="N3" s="4">
        <f>L3-M3</f>
        <v>260</v>
      </c>
      <c r="O3" s="16"/>
      <c r="P3" s="50">
        <v>1382</v>
      </c>
      <c r="Q3" s="4">
        <v>3</v>
      </c>
      <c r="R3" s="13">
        <f>Q3/P3</f>
        <v>2.1707670043415342E-3</v>
      </c>
      <c r="S3" s="31">
        <f>IF(R3&lt;3%,1,IF(R3&lt;7%,2,IF(R3&lt;20%,3,4)))</f>
        <v>1</v>
      </c>
      <c r="T3" s="17">
        <v>156</v>
      </c>
      <c r="U3" s="13">
        <f>T3/D3</f>
        <v>0.12755519215044972</v>
      </c>
      <c r="V3" s="16">
        <f>IF(U3&lt;3%,4,IF(U3&lt;5%,3,IF(U3&lt;15%,2,1)))</f>
        <v>2</v>
      </c>
      <c r="W3" s="50">
        <v>92.03</v>
      </c>
      <c r="X3" s="14">
        <f>W3/D3</f>
        <v>7.5249386753883887E-2</v>
      </c>
      <c r="Y3" s="31">
        <f>IF(X3&lt;0.7%,4,IF(X3&lt;1.5%,3,IF(X3&lt;3%,2,1)))</f>
        <v>1</v>
      </c>
      <c r="Z3" s="24">
        <f>(F3+I3+S3+Y3)/4</f>
        <v>1.5</v>
      </c>
      <c r="AA3" s="55">
        <f>IF(Z3&lt;1.5,1,IF(Z3&lt;2.5,2,IF(Z3&lt;3.5,3,4)))</f>
        <v>2</v>
      </c>
      <c r="AB3" s="17">
        <v>1</v>
      </c>
      <c r="AC3" s="16">
        <f>AB3*AA3</f>
        <v>2</v>
      </c>
      <c r="AD3" s="55">
        <f>IF(AC3&lt;3,1,IF(AC3&lt;5,2,IF(AC3&lt;12,3,4)))</f>
        <v>1</v>
      </c>
      <c r="AE3" s="55">
        <v>1</v>
      </c>
      <c r="AF3" s="22">
        <f>AD3-AE3</f>
        <v>0</v>
      </c>
      <c r="AG3" s="57">
        <f>IF(AF3&lt;-1,1,IF(AF3&lt;1,2,IF(AF3=1,3,4)))</f>
        <v>2</v>
      </c>
      <c r="AH3" s="17"/>
      <c r="AI3" s="4"/>
      <c r="AJ3" s="4">
        <v>3</v>
      </c>
      <c r="AK3" s="90">
        <v>6</v>
      </c>
      <c r="AL3" s="4">
        <f t="shared" ref="AL3:AL27" si="0">AJ3*AK3</f>
        <v>18</v>
      </c>
      <c r="AM3" s="97">
        <f t="shared" ref="AM3:AM27" si="1">IF(AL3&lt;6,1,IF(AL3&lt;12,2,IF(AL3&lt;18,3,4)))</f>
        <v>4</v>
      </c>
    </row>
    <row r="4" spans="1:39" x14ac:dyDescent="0.25">
      <c r="A4" s="81">
        <v>3</v>
      </c>
      <c r="B4" s="87" t="s">
        <v>37</v>
      </c>
      <c r="C4" s="30" t="s">
        <v>79</v>
      </c>
      <c r="D4" s="12"/>
      <c r="E4" s="13"/>
      <c r="F4" s="31"/>
      <c r="G4" s="40"/>
      <c r="H4" s="13"/>
      <c r="I4" s="31"/>
      <c r="J4" s="17"/>
      <c r="K4" s="4"/>
      <c r="L4" s="4"/>
      <c r="M4" s="4"/>
      <c r="N4" s="4"/>
      <c r="O4" s="16"/>
      <c r="P4" s="50"/>
      <c r="Q4" s="4"/>
      <c r="R4" s="13"/>
      <c r="S4" s="31"/>
      <c r="T4" s="17"/>
      <c r="U4" s="13"/>
      <c r="V4" s="16"/>
      <c r="W4" s="50"/>
      <c r="X4" s="14"/>
      <c r="Y4" s="31"/>
      <c r="Z4" s="24"/>
      <c r="AA4" s="55">
        <v>0</v>
      </c>
      <c r="AB4" s="17"/>
      <c r="AC4" s="16"/>
      <c r="AD4" s="55"/>
      <c r="AE4" s="55"/>
      <c r="AF4" s="22"/>
      <c r="AG4" s="55"/>
      <c r="AH4" s="17"/>
      <c r="AI4" s="4"/>
      <c r="AJ4" s="4"/>
      <c r="AK4" s="90">
        <v>6</v>
      </c>
      <c r="AL4" s="4"/>
      <c r="AM4" s="94"/>
    </row>
    <row r="5" spans="1:39" x14ac:dyDescent="0.25">
      <c r="A5" s="61">
        <v>4</v>
      </c>
      <c r="B5" s="62" t="s">
        <v>38</v>
      </c>
      <c r="C5" s="30">
        <v>2072.1999999999998</v>
      </c>
      <c r="D5" s="12">
        <v>691</v>
      </c>
      <c r="E5" s="13">
        <f>D5/C5</f>
        <v>0.33346202104044015</v>
      </c>
      <c r="F5" s="31">
        <f>IF(E5&lt;10%,1,IF(E5&lt;40%,2,IF(E5&lt;60%,3,4)))</f>
        <v>2</v>
      </c>
      <c r="G5" s="39">
        <v>112</v>
      </c>
      <c r="H5" s="13">
        <f>G5/D5</f>
        <v>0.16208393632416787</v>
      </c>
      <c r="I5" s="31">
        <f>IF(H5&lt;10%,4,IF(H5&lt;20%,3,IF(H5&lt;40%,2,1)))</f>
        <v>3</v>
      </c>
      <c r="J5" s="17"/>
      <c r="K5" s="4"/>
      <c r="L5" s="4">
        <v>1079</v>
      </c>
      <c r="M5" s="4">
        <v>721</v>
      </c>
      <c r="N5" s="4">
        <f>L5-M5</f>
        <v>358</v>
      </c>
      <c r="O5" s="16"/>
      <c r="P5" s="50">
        <v>818</v>
      </c>
      <c r="Q5" s="4">
        <v>2</v>
      </c>
      <c r="R5" s="13">
        <f>Q5/P5</f>
        <v>2.4449877750611247E-3</v>
      </c>
      <c r="S5" s="31">
        <f>IF(R5&lt;3%,1,IF(R5&lt;7%,2,IF(R5&lt;20%,3,4)))</f>
        <v>1</v>
      </c>
      <c r="T5" s="17">
        <v>125</v>
      </c>
      <c r="U5" s="13">
        <f>T5/D5</f>
        <v>0.18089725036179449</v>
      </c>
      <c r="V5" s="16">
        <f>IF(U5&lt;3%,4,IF(U5&lt;5%,3,IF(U5&lt;15%,2,1)))</f>
        <v>1</v>
      </c>
      <c r="W5" s="50">
        <v>363.66</v>
      </c>
      <c r="X5" s="14">
        <f>W5/D5</f>
        <v>0.52628075253256157</v>
      </c>
      <c r="Y5" s="31">
        <f>IF(X5&lt;0.7%,4,IF(X5&lt;1.5%,3,IF(X5&lt;3%,2,1)))</f>
        <v>1</v>
      </c>
      <c r="Z5" s="24">
        <f>(F5+I5+S5+Y5)/4</f>
        <v>1.75</v>
      </c>
      <c r="AA5" s="55">
        <f>IF(Z5&lt;1.5,1,IF(Z5&lt;2.5,2,IF(Z5&lt;3.5,3,4)))</f>
        <v>2</v>
      </c>
      <c r="AB5" s="17">
        <v>1</v>
      </c>
      <c r="AC5" s="16">
        <f>AB5*AA5</f>
        <v>2</v>
      </c>
      <c r="AD5" s="55">
        <f>IF(AC5&lt;3,1,IF(AC5&lt;5,2,IF(AC5&lt;12,3,4)))</f>
        <v>1</v>
      </c>
      <c r="AE5" s="55">
        <v>1</v>
      </c>
      <c r="AF5" s="22">
        <f>AD5-AE5</f>
        <v>0</v>
      </c>
      <c r="AG5" s="57">
        <f>IF(AF5&lt;-1,1,IF(AF5&lt;1,2,IF(AF5=1,3,4)))</f>
        <v>2</v>
      </c>
      <c r="AH5" s="17"/>
      <c r="AI5" s="4"/>
      <c r="AJ5" s="4">
        <v>3</v>
      </c>
      <c r="AK5" s="90">
        <v>6</v>
      </c>
      <c r="AL5" s="4">
        <f t="shared" si="0"/>
        <v>18</v>
      </c>
      <c r="AM5" s="97">
        <f t="shared" si="1"/>
        <v>4</v>
      </c>
    </row>
    <row r="6" spans="1:39" x14ac:dyDescent="0.25">
      <c r="A6" s="61">
        <v>5</v>
      </c>
      <c r="B6" s="62" t="s">
        <v>39</v>
      </c>
      <c r="C6" s="30">
        <v>8249.25</v>
      </c>
      <c r="D6" s="12">
        <v>2548</v>
      </c>
      <c r="E6" s="13">
        <f>D6/C6</f>
        <v>0.30887656453616996</v>
      </c>
      <c r="F6" s="31">
        <f>IF(E6&lt;10%,1,IF(E6&lt;40%,2,IF(E6&lt;60%,3,4)))</f>
        <v>2</v>
      </c>
      <c r="G6" s="39">
        <v>846</v>
      </c>
      <c r="H6" s="13">
        <f>G6/D6</f>
        <v>0.33202511773940346</v>
      </c>
      <c r="I6" s="31">
        <f>IF(H6&lt;10%,4,IF(H6&lt;20%,3,IF(H6&lt;40%,2,1)))</f>
        <v>2</v>
      </c>
      <c r="J6" s="17"/>
      <c r="K6" s="4"/>
      <c r="L6" s="4">
        <v>2644</v>
      </c>
      <c r="M6" s="4">
        <v>1736</v>
      </c>
      <c r="N6" s="4">
        <f>L6-M6</f>
        <v>908</v>
      </c>
      <c r="O6" s="16"/>
      <c r="P6" s="50">
        <v>2874</v>
      </c>
      <c r="Q6" s="4">
        <v>280</v>
      </c>
      <c r="R6" s="13">
        <f>Q6/P6</f>
        <v>9.7425191370911615E-2</v>
      </c>
      <c r="S6" s="31">
        <f>IF(R6&lt;3%,1,IF(R6&lt;7%,2,IF(R6&lt;20%,3,4)))</f>
        <v>3</v>
      </c>
      <c r="T6" s="17">
        <v>46</v>
      </c>
      <c r="U6" s="13">
        <f>T6/D6</f>
        <v>1.8053375196232339E-2</v>
      </c>
      <c r="V6" s="16">
        <f>IF(U6&lt;3%,4,IF(U6&lt;5%,3,IF(U6&lt;15%,2,1)))</f>
        <v>4</v>
      </c>
      <c r="W6" s="50">
        <v>16.09</v>
      </c>
      <c r="X6" s="14">
        <f>W6/D6</f>
        <v>6.3147566718995286E-3</v>
      </c>
      <c r="Y6" s="31">
        <f>IF(X6&lt;0.7%,4,IF(X6&lt;1.5%,3,IF(X6&lt;3%,2,1)))</f>
        <v>4</v>
      </c>
      <c r="Z6" s="24">
        <f>(F6+I6+S6+Y6)/4</f>
        <v>2.75</v>
      </c>
      <c r="AA6" s="55">
        <f>IF(Z6&lt;1.5,1,IF(Z6&lt;2.5,2,IF(Z6&lt;3.5,3,4)))</f>
        <v>3</v>
      </c>
      <c r="AB6" s="17">
        <v>2</v>
      </c>
      <c r="AC6" s="16">
        <f>AB6*AA6</f>
        <v>6</v>
      </c>
      <c r="AD6" s="55">
        <f>IF(AC6&lt;3,1,IF(AC6&lt;5,2,IF(AC6&lt;12,3,4)))</f>
        <v>3</v>
      </c>
      <c r="AE6" s="55" t="s">
        <v>40</v>
      </c>
      <c r="AF6" s="22" t="s">
        <v>41</v>
      </c>
      <c r="AG6" s="66">
        <f>AD6</f>
        <v>3</v>
      </c>
      <c r="AH6" s="17"/>
      <c r="AI6" s="4"/>
      <c r="AJ6" s="4">
        <v>3</v>
      </c>
      <c r="AK6" s="90">
        <v>6</v>
      </c>
      <c r="AL6" s="4">
        <f t="shared" si="0"/>
        <v>18</v>
      </c>
      <c r="AM6" s="97">
        <f t="shared" si="1"/>
        <v>4</v>
      </c>
    </row>
    <row r="7" spans="1:39" x14ac:dyDescent="0.25">
      <c r="A7" s="61">
        <v>6</v>
      </c>
      <c r="B7" s="62" t="s">
        <v>42</v>
      </c>
      <c r="C7" s="30">
        <v>15254.96</v>
      </c>
      <c r="D7" s="12">
        <v>9425</v>
      </c>
      <c r="E7" s="13">
        <f>D7/C7</f>
        <v>0.61783183961151</v>
      </c>
      <c r="F7" s="31">
        <f>IF(E7&lt;10%,1,IF(E7&lt;40%,2,IF(E7&lt;60%,3,4)))</f>
        <v>4</v>
      </c>
      <c r="G7" s="39">
        <v>799</v>
      </c>
      <c r="H7" s="13">
        <f>G7/D7</f>
        <v>8.4774535809018572E-2</v>
      </c>
      <c r="I7" s="31">
        <f>IF(H7&lt;10%,4,IF(H7&lt;20%,3,IF(H7&lt;40%,2,1)))</f>
        <v>4</v>
      </c>
      <c r="J7" s="17"/>
      <c r="K7" s="4"/>
      <c r="L7" s="4">
        <v>5194</v>
      </c>
      <c r="M7" s="4">
        <v>3681</v>
      </c>
      <c r="N7" s="4">
        <f>L7-M7</f>
        <v>1513</v>
      </c>
      <c r="O7" s="16"/>
      <c r="P7" s="50">
        <v>10046</v>
      </c>
      <c r="Q7" s="4">
        <v>564</v>
      </c>
      <c r="R7" s="13">
        <f>Q7/P7</f>
        <v>5.6141747959386819E-2</v>
      </c>
      <c r="S7" s="31">
        <f>IF(R7&lt;3%,1,IF(R7&lt;7%,2,IF(R7&lt;20%,3,4)))</f>
        <v>2</v>
      </c>
      <c r="T7" s="17">
        <v>57</v>
      </c>
      <c r="U7" s="13">
        <f>T7/D7</f>
        <v>6.0477453580901853E-3</v>
      </c>
      <c r="V7" s="16">
        <f>IF(U7&lt;3%,4,IF(U7&lt;5%,3,IF(U7&lt;15%,2,1)))</f>
        <v>4</v>
      </c>
      <c r="W7" s="50">
        <v>8.02</v>
      </c>
      <c r="X7" s="14">
        <f>W7/D7</f>
        <v>8.5092838196286469E-4</v>
      </c>
      <c r="Y7" s="31">
        <f>IF(X7&lt;0.7%,4,IF(X7&lt;1.5%,3,IF(X7&lt;3%,2,1)))</f>
        <v>4</v>
      </c>
      <c r="Z7" s="24">
        <f>(F7+I7+S7+Y7)/4</f>
        <v>3.5</v>
      </c>
      <c r="AA7" s="55">
        <f>IF(Z7&lt;1.5,1,IF(Z7&lt;2.5,2,IF(Z7&lt;3.5,3,4)))</f>
        <v>4</v>
      </c>
      <c r="AB7" s="17">
        <v>1</v>
      </c>
      <c r="AC7" s="16">
        <f>AB7*AA7</f>
        <v>4</v>
      </c>
      <c r="AD7" s="55">
        <f>IF(AC7&lt;3,1,IF(AC7&lt;5,2,IF(AC7&lt;12,3,4)))</f>
        <v>2</v>
      </c>
      <c r="AE7" s="55">
        <v>1</v>
      </c>
      <c r="AF7" s="22">
        <f>AD7-AE7</f>
        <v>1</v>
      </c>
      <c r="AG7" s="66">
        <f>IF(AF7&lt;-1,1,IF(AF7&lt;1,2,IF(AF7=1,3,4)))</f>
        <v>3</v>
      </c>
      <c r="AH7" s="17"/>
      <c r="AI7" s="4"/>
      <c r="AJ7" s="4">
        <v>3</v>
      </c>
      <c r="AK7" s="90">
        <v>6</v>
      </c>
      <c r="AL7" s="4">
        <f t="shared" si="0"/>
        <v>18</v>
      </c>
      <c r="AM7" s="97">
        <f t="shared" si="1"/>
        <v>4</v>
      </c>
    </row>
    <row r="8" spans="1:39" x14ac:dyDescent="0.25">
      <c r="A8" s="61">
        <v>7</v>
      </c>
      <c r="B8" s="62" t="s">
        <v>43</v>
      </c>
      <c r="C8" s="30">
        <v>7544.51</v>
      </c>
      <c r="D8" s="12">
        <v>468</v>
      </c>
      <c r="E8" s="13">
        <f>D8/C8</f>
        <v>6.2031861578816912E-2</v>
      </c>
      <c r="F8" s="31">
        <f>IF(E8&lt;10%,1,IF(E8&lt;40%,2,IF(E8&lt;60%,3,4)))</f>
        <v>1</v>
      </c>
      <c r="G8" s="39">
        <v>0</v>
      </c>
      <c r="H8" s="13">
        <f>G8/D8</f>
        <v>0</v>
      </c>
      <c r="I8" s="31">
        <f>IF(H8&lt;10%,4,IF(H8&lt;20%,3,IF(H8&lt;40%,2,1)))</f>
        <v>4</v>
      </c>
      <c r="J8" s="17"/>
      <c r="K8" s="4"/>
      <c r="L8" s="4">
        <v>568</v>
      </c>
      <c r="M8" s="4">
        <v>457</v>
      </c>
      <c r="N8" s="4">
        <f>L8-M8</f>
        <v>111</v>
      </c>
      <c r="O8" s="16"/>
      <c r="P8" s="50">
        <v>529</v>
      </c>
      <c r="Q8" s="4">
        <v>3</v>
      </c>
      <c r="R8" s="13">
        <f>Q8/P8</f>
        <v>5.6710775047258983E-3</v>
      </c>
      <c r="S8" s="31">
        <f>IF(R8&lt;3%,1,IF(R8&lt;7%,2,IF(R8&lt;20%,3,4)))</f>
        <v>1</v>
      </c>
      <c r="T8" s="17">
        <v>58</v>
      </c>
      <c r="U8" s="13">
        <f>T8/D8</f>
        <v>0.12393162393162394</v>
      </c>
      <c r="V8" s="16">
        <f>IF(U8&lt;3%,4,IF(U8&lt;5%,3,IF(U8&lt;15%,2,1)))</f>
        <v>2</v>
      </c>
      <c r="W8" s="50">
        <v>91.33</v>
      </c>
      <c r="X8" s="14">
        <f>W8/D8</f>
        <v>0.19514957264957264</v>
      </c>
      <c r="Y8" s="31">
        <f>IF(X8&lt;0.7%,4,IF(X8&lt;1.5%,3,IF(X8&lt;3%,2,1)))</f>
        <v>1</v>
      </c>
      <c r="Z8" s="24">
        <f>(F8+I8+S8+Y8)/4</f>
        <v>1.75</v>
      </c>
      <c r="AA8" s="55">
        <f>IF(Z8&lt;1.5,1,IF(Z8&lt;2.5,2,IF(Z8&lt;3.5,3,4)))</f>
        <v>2</v>
      </c>
      <c r="AB8" s="17">
        <v>1</v>
      </c>
      <c r="AC8" s="16">
        <f>AB8*AA8</f>
        <v>2</v>
      </c>
      <c r="AD8" s="55">
        <f>IF(AC8&lt;3,1,IF(AC8&lt;5,2,IF(AC8&lt;12,3,4)))</f>
        <v>1</v>
      </c>
      <c r="AE8" s="55">
        <v>1</v>
      </c>
      <c r="AF8" s="22">
        <f>AD8-AE8</f>
        <v>0</v>
      </c>
      <c r="AG8" s="57">
        <f>IF(AF8&lt;-1,1,IF(AF8&lt;1,2,IF(AF8=1,3,4)))</f>
        <v>2</v>
      </c>
      <c r="AH8" s="17"/>
      <c r="AI8" s="4"/>
      <c r="AJ8" s="4">
        <v>3</v>
      </c>
      <c r="AK8" s="90">
        <v>6</v>
      </c>
      <c r="AL8" s="4">
        <f t="shared" si="0"/>
        <v>18</v>
      </c>
      <c r="AM8" s="97">
        <f t="shared" si="1"/>
        <v>4</v>
      </c>
    </row>
    <row r="9" spans="1:39" x14ac:dyDescent="0.25">
      <c r="A9" s="81">
        <v>8</v>
      </c>
      <c r="B9" s="84" t="s">
        <v>44</v>
      </c>
      <c r="C9" s="30" t="s">
        <v>79</v>
      </c>
      <c r="D9" s="12"/>
      <c r="E9" s="13"/>
      <c r="F9" s="31"/>
      <c r="G9" s="39"/>
      <c r="H9" s="13"/>
      <c r="I9" s="31"/>
      <c r="J9" s="17"/>
      <c r="K9" s="4"/>
      <c r="L9" s="4"/>
      <c r="M9" s="4"/>
      <c r="N9" s="4"/>
      <c r="O9" s="16"/>
      <c r="P9" s="50"/>
      <c r="Q9" s="4"/>
      <c r="R9" s="13"/>
      <c r="S9" s="31"/>
      <c r="T9" s="17"/>
      <c r="U9" s="13"/>
      <c r="V9" s="16"/>
      <c r="W9" s="50"/>
      <c r="X9" s="14"/>
      <c r="Y9" s="31"/>
      <c r="Z9" s="24"/>
      <c r="AA9" s="55">
        <v>0</v>
      </c>
      <c r="AB9" s="17"/>
      <c r="AC9" s="16"/>
      <c r="AD9" s="55"/>
      <c r="AE9" s="55"/>
      <c r="AF9" s="22"/>
      <c r="AG9" s="55"/>
      <c r="AH9" s="17"/>
      <c r="AI9" s="4"/>
      <c r="AJ9" s="4"/>
      <c r="AK9" s="90">
        <v>6</v>
      </c>
      <c r="AL9" s="4"/>
      <c r="AM9" s="94"/>
    </row>
    <row r="10" spans="1:39" x14ac:dyDescent="0.25">
      <c r="A10" s="61">
        <v>9</v>
      </c>
      <c r="B10" s="62" t="s">
        <v>45</v>
      </c>
      <c r="C10" s="30">
        <v>13032.67</v>
      </c>
      <c r="D10" s="12">
        <v>8468</v>
      </c>
      <c r="E10" s="13">
        <f t="shared" ref="E10:E27" si="2">D10/C10</f>
        <v>0.64975173928289442</v>
      </c>
      <c r="F10" s="31">
        <f t="shared" ref="F10:F27" si="3">IF(E10&lt;10%,1,IF(E10&lt;40%,2,IF(E10&lt;60%,3,4)))</f>
        <v>4</v>
      </c>
      <c r="G10" s="39">
        <v>656</v>
      </c>
      <c r="H10" s="13">
        <f t="shared" ref="H10:H27" si="4">G10/D10</f>
        <v>7.7468115257439768E-2</v>
      </c>
      <c r="I10" s="31">
        <f t="shared" ref="I10:I27" si="5">IF(H10&lt;10%,4,IF(H10&lt;20%,3,IF(H10&lt;40%,2,1)))</f>
        <v>4</v>
      </c>
      <c r="J10" s="17"/>
      <c r="K10" s="4"/>
      <c r="L10" s="4">
        <v>4386</v>
      </c>
      <c r="M10" s="4">
        <v>3300</v>
      </c>
      <c r="N10" s="4">
        <f t="shared" ref="N10:N27" si="6">L10-M10</f>
        <v>1086</v>
      </c>
      <c r="O10" s="16"/>
      <c r="P10" s="50">
        <v>9109</v>
      </c>
      <c r="Q10" s="4">
        <v>481</v>
      </c>
      <c r="R10" s="13">
        <f t="shared" ref="R10:R27" si="7">Q10/P10</f>
        <v>5.2804918212756617E-2</v>
      </c>
      <c r="S10" s="31">
        <f t="shared" ref="S10:S27" si="8">IF(R10&lt;3%,1,IF(R10&lt;7%,2,IF(R10&lt;20%,3,4)))</f>
        <v>2</v>
      </c>
      <c r="T10" s="17">
        <v>160</v>
      </c>
      <c r="U10" s="13">
        <f t="shared" ref="U10:U27" si="9">T10/D10</f>
        <v>1.8894662257912139E-2</v>
      </c>
      <c r="V10" s="16">
        <f t="shared" ref="V10:V27" si="10">IF(U10&lt;3%,4,IF(U10&lt;5%,3,IF(U10&lt;15%,2,1)))</f>
        <v>4</v>
      </c>
      <c r="W10" s="50">
        <v>25.74</v>
      </c>
      <c r="X10" s="14">
        <f t="shared" ref="X10:X27" si="11">W10/D10</f>
        <v>3.0396787907416155E-3</v>
      </c>
      <c r="Y10" s="31">
        <f t="shared" ref="Y10:Y27" si="12">IF(X10&lt;0.7%,4,IF(X10&lt;1.5%,3,IF(X10&lt;3%,2,1)))</f>
        <v>4</v>
      </c>
      <c r="Z10" s="24">
        <f t="shared" ref="Z10:Z27" si="13">(F10+I10+S10+Y10)/4</f>
        <v>3.5</v>
      </c>
      <c r="AA10" s="55">
        <f t="shared" ref="AA10:AA27" si="14">IF(Z10&lt;1.5,1,IF(Z10&lt;2.5,2,IF(Z10&lt;3.5,3,4)))</f>
        <v>4</v>
      </c>
      <c r="AB10" s="17">
        <v>1</v>
      </c>
      <c r="AC10" s="16">
        <f t="shared" ref="AC10:AC27" si="15">AB10*AA10</f>
        <v>4</v>
      </c>
      <c r="AD10" s="55">
        <f t="shared" ref="AD10:AD16" si="16">IF(AC10&lt;3,1,IF(AC10&lt;5,2,IF(AC10&lt;12,3,4)))</f>
        <v>2</v>
      </c>
      <c r="AE10" s="55">
        <v>1</v>
      </c>
      <c r="AF10" s="22">
        <f t="shared" ref="AF10:AF16" si="17">AD10-AE10</f>
        <v>1</v>
      </c>
      <c r="AG10" s="66">
        <f t="shared" ref="AG10:AG16" si="18">IF(AF10&lt;-1,1,IF(AF10&lt;1,2,IF(AF10=1,3,4)))</f>
        <v>3</v>
      </c>
      <c r="AH10" s="17"/>
      <c r="AI10" s="4"/>
      <c r="AJ10" s="4">
        <v>3</v>
      </c>
      <c r="AK10" s="90">
        <v>6</v>
      </c>
      <c r="AL10" s="4">
        <f t="shared" si="0"/>
        <v>18</v>
      </c>
      <c r="AM10" s="97">
        <f t="shared" si="1"/>
        <v>4</v>
      </c>
    </row>
    <row r="11" spans="1:39" x14ac:dyDescent="0.25">
      <c r="A11" s="61">
        <v>10</v>
      </c>
      <c r="B11" s="62" t="s">
        <v>46</v>
      </c>
      <c r="C11" s="30">
        <v>10485.299999999999</v>
      </c>
      <c r="D11" s="12">
        <v>7515</v>
      </c>
      <c r="E11" s="13">
        <f t="shared" si="2"/>
        <v>0.71671769048095912</v>
      </c>
      <c r="F11" s="31">
        <f t="shared" si="3"/>
        <v>4</v>
      </c>
      <c r="G11" s="40">
        <v>0</v>
      </c>
      <c r="H11" s="13">
        <f t="shared" si="4"/>
        <v>0</v>
      </c>
      <c r="I11" s="31">
        <f t="shared" si="5"/>
        <v>4</v>
      </c>
      <c r="J11" s="17"/>
      <c r="K11" s="4"/>
      <c r="L11" s="4">
        <v>2631</v>
      </c>
      <c r="M11" s="4"/>
      <c r="N11" s="4">
        <f t="shared" si="6"/>
        <v>2631</v>
      </c>
      <c r="O11" s="16"/>
      <c r="P11" s="50">
        <v>7952</v>
      </c>
      <c r="Q11" s="4">
        <v>89</v>
      </c>
      <c r="R11" s="13">
        <f t="shared" si="7"/>
        <v>1.1192152917505031E-2</v>
      </c>
      <c r="S11" s="31">
        <f t="shared" si="8"/>
        <v>1</v>
      </c>
      <c r="T11" s="17">
        <v>348</v>
      </c>
      <c r="U11" s="13">
        <f t="shared" si="9"/>
        <v>4.6307385229540921E-2</v>
      </c>
      <c r="V11" s="16">
        <f t="shared" si="10"/>
        <v>3</v>
      </c>
      <c r="W11" s="50">
        <v>74.33</v>
      </c>
      <c r="X11" s="14">
        <f t="shared" si="11"/>
        <v>9.8908848968729205E-3</v>
      </c>
      <c r="Y11" s="31">
        <f t="shared" si="12"/>
        <v>3</v>
      </c>
      <c r="Z11" s="24">
        <f t="shared" si="13"/>
        <v>3</v>
      </c>
      <c r="AA11" s="55">
        <f t="shared" si="14"/>
        <v>3</v>
      </c>
      <c r="AB11" s="17">
        <v>1</v>
      </c>
      <c r="AC11" s="16">
        <f t="shared" si="15"/>
        <v>3</v>
      </c>
      <c r="AD11" s="55">
        <f t="shared" si="16"/>
        <v>2</v>
      </c>
      <c r="AE11" s="55">
        <v>1</v>
      </c>
      <c r="AF11" s="22">
        <f t="shared" si="17"/>
        <v>1</v>
      </c>
      <c r="AG11" s="66">
        <f t="shared" si="18"/>
        <v>3</v>
      </c>
      <c r="AH11" s="17"/>
      <c r="AI11" s="4"/>
      <c r="AJ11" s="4">
        <v>3</v>
      </c>
      <c r="AK11" s="90">
        <v>6</v>
      </c>
      <c r="AL11" s="4">
        <f t="shared" si="0"/>
        <v>18</v>
      </c>
      <c r="AM11" s="97">
        <f t="shared" si="1"/>
        <v>4</v>
      </c>
    </row>
    <row r="12" spans="1:39" x14ac:dyDescent="0.25">
      <c r="A12" s="61">
        <v>11</v>
      </c>
      <c r="B12" s="62" t="s">
        <v>47</v>
      </c>
      <c r="C12" s="30">
        <v>15990.05</v>
      </c>
      <c r="D12" s="12">
        <v>9410</v>
      </c>
      <c r="E12" s="13">
        <f t="shared" si="2"/>
        <v>0.5884909678206135</v>
      </c>
      <c r="F12" s="31">
        <f t="shared" si="3"/>
        <v>3</v>
      </c>
      <c r="G12" s="39">
        <v>707</v>
      </c>
      <c r="H12" s="13">
        <f t="shared" si="4"/>
        <v>7.5132837407013819E-2</v>
      </c>
      <c r="I12" s="31">
        <f t="shared" si="5"/>
        <v>4</v>
      </c>
      <c r="J12" s="17"/>
      <c r="K12" s="4"/>
      <c r="L12" s="4">
        <v>5171</v>
      </c>
      <c r="M12" s="4"/>
      <c r="N12" s="4">
        <f t="shared" si="6"/>
        <v>5171</v>
      </c>
      <c r="O12" s="16"/>
      <c r="P12" s="50">
        <v>10111</v>
      </c>
      <c r="Q12" s="4">
        <v>299</v>
      </c>
      <c r="R12" s="13">
        <f t="shared" si="7"/>
        <v>2.9571753535753139E-2</v>
      </c>
      <c r="S12" s="31">
        <f t="shared" si="8"/>
        <v>1</v>
      </c>
      <c r="T12" s="17">
        <v>402</v>
      </c>
      <c r="U12" s="13">
        <f t="shared" si="9"/>
        <v>4.2720510095642934E-2</v>
      </c>
      <c r="V12" s="16">
        <f t="shared" si="10"/>
        <v>3</v>
      </c>
      <c r="W12" s="50">
        <v>29.55</v>
      </c>
      <c r="X12" s="14">
        <f t="shared" si="11"/>
        <v>3.1402763018065888E-3</v>
      </c>
      <c r="Y12" s="31">
        <f t="shared" si="12"/>
        <v>4</v>
      </c>
      <c r="Z12" s="24">
        <f t="shared" si="13"/>
        <v>3</v>
      </c>
      <c r="AA12" s="55">
        <f t="shared" si="14"/>
        <v>3</v>
      </c>
      <c r="AB12" s="17">
        <v>3</v>
      </c>
      <c r="AC12" s="16">
        <f t="shared" si="15"/>
        <v>9</v>
      </c>
      <c r="AD12" s="55">
        <f t="shared" si="16"/>
        <v>3</v>
      </c>
      <c r="AE12" s="55">
        <v>2</v>
      </c>
      <c r="AF12" s="22">
        <f t="shared" si="17"/>
        <v>1</v>
      </c>
      <c r="AG12" s="66">
        <f t="shared" si="18"/>
        <v>3</v>
      </c>
      <c r="AH12" s="17"/>
      <c r="AI12" s="4"/>
      <c r="AJ12" s="4">
        <v>3</v>
      </c>
      <c r="AK12" s="90">
        <v>6</v>
      </c>
      <c r="AL12" s="4">
        <f t="shared" si="0"/>
        <v>18</v>
      </c>
      <c r="AM12" s="97">
        <f t="shared" si="1"/>
        <v>4</v>
      </c>
    </row>
    <row r="13" spans="1:39" x14ac:dyDescent="0.25">
      <c r="A13" s="61">
        <v>12</v>
      </c>
      <c r="B13" s="62" t="s">
        <v>48</v>
      </c>
      <c r="C13" s="30">
        <v>14508.82</v>
      </c>
      <c r="D13" s="12">
        <v>11198</v>
      </c>
      <c r="E13" s="13">
        <f t="shared" si="2"/>
        <v>0.77180639087120806</v>
      </c>
      <c r="F13" s="31">
        <f t="shared" si="3"/>
        <v>4</v>
      </c>
      <c r="G13" s="39">
        <v>57</v>
      </c>
      <c r="H13" s="13">
        <f t="shared" si="4"/>
        <v>5.0901946776210037E-3</v>
      </c>
      <c r="I13" s="31">
        <f t="shared" si="5"/>
        <v>4</v>
      </c>
      <c r="J13" s="17"/>
      <c r="K13" s="4"/>
      <c r="L13" s="4">
        <v>3666</v>
      </c>
      <c r="M13" s="4">
        <v>2205</v>
      </c>
      <c r="N13" s="4">
        <f t="shared" si="6"/>
        <v>1461</v>
      </c>
      <c r="O13" s="16"/>
      <c r="P13" s="50">
        <v>11729</v>
      </c>
      <c r="Q13" s="4">
        <v>514</v>
      </c>
      <c r="R13" s="13">
        <f t="shared" si="7"/>
        <v>4.382300281353909E-2</v>
      </c>
      <c r="S13" s="31">
        <f t="shared" si="8"/>
        <v>2</v>
      </c>
      <c r="T13" s="17">
        <v>17</v>
      </c>
      <c r="U13" s="13">
        <f t="shared" si="9"/>
        <v>1.5181282371852117E-3</v>
      </c>
      <c r="V13" s="16">
        <f t="shared" si="10"/>
        <v>4</v>
      </c>
      <c r="W13" s="50">
        <v>8.6999999999999993</v>
      </c>
      <c r="X13" s="14">
        <f t="shared" si="11"/>
        <v>7.7692445079478476E-4</v>
      </c>
      <c r="Y13" s="31">
        <f t="shared" si="12"/>
        <v>4</v>
      </c>
      <c r="Z13" s="24">
        <f t="shared" si="13"/>
        <v>3.5</v>
      </c>
      <c r="AA13" s="55">
        <f t="shared" si="14"/>
        <v>4</v>
      </c>
      <c r="AB13" s="17">
        <v>3</v>
      </c>
      <c r="AC13" s="16">
        <f t="shared" si="15"/>
        <v>12</v>
      </c>
      <c r="AD13" s="55">
        <f t="shared" si="16"/>
        <v>4</v>
      </c>
      <c r="AE13" s="55">
        <v>2</v>
      </c>
      <c r="AF13" s="22">
        <f t="shared" si="17"/>
        <v>2</v>
      </c>
      <c r="AG13" s="59">
        <f t="shared" si="18"/>
        <v>4</v>
      </c>
      <c r="AH13" s="17"/>
      <c r="AI13" s="4"/>
      <c r="AJ13" s="4">
        <v>3</v>
      </c>
      <c r="AK13" s="90">
        <v>6</v>
      </c>
      <c r="AL13" s="4">
        <f t="shared" si="0"/>
        <v>18</v>
      </c>
      <c r="AM13" s="97">
        <f t="shared" si="1"/>
        <v>4</v>
      </c>
    </row>
    <row r="14" spans="1:39" x14ac:dyDescent="0.25">
      <c r="A14" s="61">
        <v>13</v>
      </c>
      <c r="B14" s="62" t="s">
        <v>49</v>
      </c>
      <c r="C14" s="30">
        <v>4316.6400000000003</v>
      </c>
      <c r="D14" s="12">
        <v>697</v>
      </c>
      <c r="E14" s="13">
        <f t="shared" si="2"/>
        <v>0.16146817895400126</v>
      </c>
      <c r="F14" s="31">
        <f t="shared" si="3"/>
        <v>2</v>
      </c>
      <c r="G14" s="39">
        <v>59</v>
      </c>
      <c r="H14" s="13">
        <f t="shared" si="4"/>
        <v>8.4648493543758974E-2</v>
      </c>
      <c r="I14" s="31">
        <f t="shared" si="5"/>
        <v>4</v>
      </c>
      <c r="J14" s="17"/>
      <c r="K14" s="4"/>
      <c r="L14" s="4">
        <v>792</v>
      </c>
      <c r="M14" s="4">
        <v>403</v>
      </c>
      <c r="N14" s="4">
        <f t="shared" si="6"/>
        <v>389</v>
      </c>
      <c r="O14" s="16"/>
      <c r="P14" s="50">
        <v>792</v>
      </c>
      <c r="Q14" s="4">
        <v>0</v>
      </c>
      <c r="R14" s="13">
        <f t="shared" si="7"/>
        <v>0</v>
      </c>
      <c r="S14" s="31">
        <f t="shared" si="8"/>
        <v>1</v>
      </c>
      <c r="T14" s="17">
        <v>95</v>
      </c>
      <c r="U14" s="13">
        <f t="shared" si="9"/>
        <v>0.13629842180774748</v>
      </c>
      <c r="V14" s="16">
        <f t="shared" si="10"/>
        <v>2</v>
      </c>
      <c r="W14" s="50">
        <v>91.11</v>
      </c>
      <c r="X14" s="14">
        <f t="shared" si="11"/>
        <v>0.13071736011477761</v>
      </c>
      <c r="Y14" s="31">
        <f t="shared" si="12"/>
        <v>1</v>
      </c>
      <c r="Z14" s="24">
        <f t="shared" si="13"/>
        <v>2</v>
      </c>
      <c r="AA14" s="55">
        <f t="shared" si="14"/>
        <v>2</v>
      </c>
      <c r="AB14" s="17">
        <v>1</v>
      </c>
      <c r="AC14" s="16">
        <f t="shared" si="15"/>
        <v>2</v>
      </c>
      <c r="AD14" s="55">
        <f t="shared" si="16"/>
        <v>1</v>
      </c>
      <c r="AE14" s="55">
        <v>1</v>
      </c>
      <c r="AF14" s="22">
        <f t="shared" si="17"/>
        <v>0</v>
      </c>
      <c r="AG14" s="57">
        <f t="shared" si="18"/>
        <v>2</v>
      </c>
      <c r="AH14" s="17"/>
      <c r="AI14" s="4"/>
      <c r="AJ14" s="4">
        <v>3</v>
      </c>
      <c r="AK14" s="90">
        <v>6</v>
      </c>
      <c r="AL14" s="4">
        <f t="shared" si="0"/>
        <v>18</v>
      </c>
      <c r="AM14" s="97">
        <f t="shared" si="1"/>
        <v>4</v>
      </c>
    </row>
    <row r="15" spans="1:39" ht="13.2" customHeight="1" x14ac:dyDescent="0.25">
      <c r="A15" s="61">
        <v>14</v>
      </c>
      <c r="B15" s="62" t="s">
        <v>50</v>
      </c>
      <c r="C15" s="30">
        <v>9427.44</v>
      </c>
      <c r="D15" s="12">
        <v>5159</v>
      </c>
      <c r="E15" s="13">
        <f t="shared" si="2"/>
        <v>0.5472323345468123</v>
      </c>
      <c r="F15" s="31">
        <f t="shared" si="3"/>
        <v>3</v>
      </c>
      <c r="G15" s="39">
        <v>532</v>
      </c>
      <c r="H15" s="13">
        <f t="shared" si="4"/>
        <v>0.10312075983717775</v>
      </c>
      <c r="I15" s="31">
        <f t="shared" si="5"/>
        <v>3</v>
      </c>
      <c r="J15" s="17"/>
      <c r="K15" s="4"/>
      <c r="L15" s="4">
        <v>3792</v>
      </c>
      <c r="M15" s="4">
        <v>2832</v>
      </c>
      <c r="N15" s="4">
        <f t="shared" si="6"/>
        <v>960</v>
      </c>
      <c r="O15" s="16"/>
      <c r="P15" s="50">
        <v>5692</v>
      </c>
      <c r="Q15" s="4">
        <v>329</v>
      </c>
      <c r="R15" s="13">
        <f t="shared" si="7"/>
        <v>5.7800421644413215E-2</v>
      </c>
      <c r="S15" s="31">
        <f t="shared" si="8"/>
        <v>2</v>
      </c>
      <c r="T15" s="17">
        <v>204</v>
      </c>
      <c r="U15" s="13">
        <f t="shared" si="9"/>
        <v>3.9542547005233575E-2</v>
      </c>
      <c r="V15" s="16">
        <f t="shared" si="10"/>
        <v>3</v>
      </c>
      <c r="W15" s="50">
        <v>34.44</v>
      </c>
      <c r="X15" s="14">
        <f t="shared" si="11"/>
        <v>6.675712347354138E-3</v>
      </c>
      <c r="Y15" s="31">
        <f t="shared" si="12"/>
        <v>4</v>
      </c>
      <c r="Z15" s="24">
        <f t="shared" si="13"/>
        <v>3</v>
      </c>
      <c r="AA15" s="55">
        <f t="shared" si="14"/>
        <v>3</v>
      </c>
      <c r="AB15" s="17">
        <v>1</v>
      </c>
      <c r="AC15" s="16">
        <f t="shared" si="15"/>
        <v>3</v>
      </c>
      <c r="AD15" s="55">
        <f t="shared" si="16"/>
        <v>2</v>
      </c>
      <c r="AE15" s="55">
        <v>2</v>
      </c>
      <c r="AF15" s="22">
        <f t="shared" si="17"/>
        <v>0</v>
      </c>
      <c r="AG15" s="57">
        <f t="shared" si="18"/>
        <v>2</v>
      </c>
      <c r="AH15" s="17"/>
      <c r="AI15" s="4"/>
      <c r="AJ15" s="4">
        <v>3</v>
      </c>
      <c r="AK15" s="90">
        <v>6</v>
      </c>
      <c r="AL15" s="4">
        <f t="shared" si="0"/>
        <v>18</v>
      </c>
      <c r="AM15" s="97">
        <f t="shared" si="1"/>
        <v>4</v>
      </c>
    </row>
    <row r="16" spans="1:39" x14ac:dyDescent="0.25">
      <c r="A16" s="61">
        <v>15</v>
      </c>
      <c r="B16" s="62" t="s">
        <v>51</v>
      </c>
      <c r="C16" s="30">
        <v>4712.68</v>
      </c>
      <c r="D16" s="12">
        <v>2838</v>
      </c>
      <c r="E16" s="13">
        <f t="shared" si="2"/>
        <v>0.60220511471179872</v>
      </c>
      <c r="F16" s="31">
        <f t="shared" si="3"/>
        <v>4</v>
      </c>
      <c r="G16" s="39">
        <v>40</v>
      </c>
      <c r="H16" s="13">
        <f t="shared" si="4"/>
        <v>1.4094432699083862E-2</v>
      </c>
      <c r="I16" s="31">
        <f t="shared" si="5"/>
        <v>4</v>
      </c>
      <c r="J16" s="17"/>
      <c r="K16" s="4"/>
      <c r="L16" s="4">
        <v>1857</v>
      </c>
      <c r="M16" s="4">
        <v>977</v>
      </c>
      <c r="N16" s="4">
        <f t="shared" si="6"/>
        <v>880</v>
      </c>
      <c r="O16" s="16"/>
      <c r="P16" s="50">
        <v>3078</v>
      </c>
      <c r="Q16" s="4">
        <v>27</v>
      </c>
      <c r="R16" s="13">
        <f t="shared" si="7"/>
        <v>8.771929824561403E-3</v>
      </c>
      <c r="S16" s="31">
        <f t="shared" si="8"/>
        <v>1</v>
      </c>
      <c r="T16" s="17">
        <v>213</v>
      </c>
      <c r="U16" s="13">
        <f t="shared" si="9"/>
        <v>7.5052854122621568E-2</v>
      </c>
      <c r="V16" s="16">
        <f t="shared" si="10"/>
        <v>2</v>
      </c>
      <c r="W16" s="50">
        <v>62</v>
      </c>
      <c r="X16" s="14">
        <f t="shared" si="11"/>
        <v>2.1846370683579985E-2</v>
      </c>
      <c r="Y16" s="31">
        <f t="shared" si="12"/>
        <v>2</v>
      </c>
      <c r="Z16" s="24">
        <f t="shared" si="13"/>
        <v>2.75</v>
      </c>
      <c r="AA16" s="55">
        <f t="shared" si="14"/>
        <v>3</v>
      </c>
      <c r="AB16" s="17">
        <v>2</v>
      </c>
      <c r="AC16" s="16">
        <f t="shared" si="15"/>
        <v>6</v>
      </c>
      <c r="AD16" s="55">
        <f t="shared" si="16"/>
        <v>3</v>
      </c>
      <c r="AE16" s="55">
        <v>2</v>
      </c>
      <c r="AF16" s="22">
        <f t="shared" si="17"/>
        <v>1</v>
      </c>
      <c r="AG16" s="66">
        <f t="shared" ref="AG16:AG27" si="19">IF(AF16&lt;-1,1,IF(AF16&lt;1,2,IF(AF16=1,3,4)))</f>
        <v>3</v>
      </c>
      <c r="AH16" s="17"/>
      <c r="AI16" s="4"/>
      <c r="AJ16" s="91">
        <v>3</v>
      </c>
      <c r="AK16" s="90">
        <v>6</v>
      </c>
      <c r="AL16" s="91">
        <f t="shared" si="0"/>
        <v>18</v>
      </c>
      <c r="AM16" s="97">
        <f t="shared" si="1"/>
        <v>4</v>
      </c>
    </row>
    <row r="17" spans="1:39" x14ac:dyDescent="0.25">
      <c r="A17" s="61">
        <v>16</v>
      </c>
      <c r="B17" s="62" t="s">
        <v>52</v>
      </c>
      <c r="C17" s="30">
        <v>18653.759999999998</v>
      </c>
      <c r="D17" s="12">
        <v>6494</v>
      </c>
      <c r="E17" s="13">
        <f t="shared" si="2"/>
        <v>0.34813356663750367</v>
      </c>
      <c r="F17" s="31">
        <f t="shared" si="3"/>
        <v>2</v>
      </c>
      <c r="G17" s="39">
        <v>1390</v>
      </c>
      <c r="H17" s="13">
        <f t="shared" si="4"/>
        <v>0.2140437326763166</v>
      </c>
      <c r="I17" s="31">
        <f t="shared" si="5"/>
        <v>2</v>
      </c>
      <c r="J17" s="17"/>
      <c r="K17" s="4"/>
      <c r="L17" s="4">
        <v>3420</v>
      </c>
      <c r="M17" s="4">
        <v>2334</v>
      </c>
      <c r="N17" s="4">
        <f t="shared" si="6"/>
        <v>1086</v>
      </c>
      <c r="O17" s="16"/>
      <c r="P17" s="50">
        <v>6984</v>
      </c>
      <c r="Q17" s="4">
        <v>173</v>
      </c>
      <c r="R17" s="13">
        <f t="shared" si="7"/>
        <v>2.47709049255441E-2</v>
      </c>
      <c r="S17" s="31">
        <f t="shared" si="8"/>
        <v>1</v>
      </c>
      <c r="T17" s="17">
        <v>317</v>
      </c>
      <c r="U17" s="13">
        <f t="shared" si="9"/>
        <v>4.8814290113951338E-2</v>
      </c>
      <c r="V17" s="16">
        <f t="shared" si="10"/>
        <v>3</v>
      </c>
      <c r="W17" s="50">
        <v>52.62</v>
      </c>
      <c r="X17" s="14">
        <f t="shared" si="11"/>
        <v>8.102864182322143E-3</v>
      </c>
      <c r="Y17" s="31">
        <f t="shared" si="12"/>
        <v>3</v>
      </c>
      <c r="Z17" s="24">
        <f t="shared" si="13"/>
        <v>2</v>
      </c>
      <c r="AA17" s="55">
        <f t="shared" si="14"/>
        <v>2</v>
      </c>
      <c r="AB17" s="17">
        <v>3</v>
      </c>
      <c r="AC17" s="16">
        <f t="shared" si="15"/>
        <v>6</v>
      </c>
      <c r="AD17" s="55">
        <f t="shared" ref="AD17:AD27" si="20">IF(AC17&lt;3,1,IF(AC17&lt;5,2,IF(AC17&lt;12,3,4)))</f>
        <v>3</v>
      </c>
      <c r="AE17" s="55">
        <v>2</v>
      </c>
      <c r="AF17" s="22">
        <f t="shared" ref="AF17:AF27" si="21">AD17-AE17</f>
        <v>1</v>
      </c>
      <c r="AG17" s="66">
        <f t="shared" si="19"/>
        <v>3</v>
      </c>
      <c r="AH17" s="17"/>
      <c r="AI17" s="4"/>
      <c r="AJ17" s="4">
        <v>3</v>
      </c>
      <c r="AK17" s="90">
        <v>6</v>
      </c>
      <c r="AL17" s="4">
        <f t="shared" si="0"/>
        <v>18</v>
      </c>
      <c r="AM17" s="97">
        <f t="shared" si="1"/>
        <v>4</v>
      </c>
    </row>
    <row r="18" spans="1:39" x14ac:dyDescent="0.25">
      <c r="A18" s="61">
        <v>17</v>
      </c>
      <c r="B18" s="62" t="s">
        <v>53</v>
      </c>
      <c r="C18" s="30">
        <v>10455.64</v>
      </c>
      <c r="D18" s="12">
        <v>6539</v>
      </c>
      <c r="E18" s="13">
        <f t="shared" si="2"/>
        <v>0.62540408812851245</v>
      </c>
      <c r="F18" s="31">
        <f t="shared" si="3"/>
        <v>4</v>
      </c>
      <c r="G18" s="39">
        <v>803</v>
      </c>
      <c r="H18" s="13">
        <f t="shared" si="4"/>
        <v>0.1228016516286894</v>
      </c>
      <c r="I18" s="31">
        <f t="shared" si="5"/>
        <v>3</v>
      </c>
      <c r="J18" s="17"/>
      <c r="K18" s="4"/>
      <c r="L18" s="4">
        <v>3648</v>
      </c>
      <c r="M18" s="4">
        <v>2005</v>
      </c>
      <c r="N18" s="4">
        <f t="shared" si="6"/>
        <v>1643</v>
      </c>
      <c r="O18" s="16"/>
      <c r="P18" s="50">
        <v>7018</v>
      </c>
      <c r="Q18" s="4">
        <v>433</v>
      </c>
      <c r="R18" s="13">
        <f t="shared" si="7"/>
        <v>6.1698489598176122E-2</v>
      </c>
      <c r="S18" s="31">
        <f t="shared" si="8"/>
        <v>2</v>
      </c>
      <c r="T18" s="17">
        <v>46</v>
      </c>
      <c r="U18" s="13">
        <f t="shared" si="9"/>
        <v>7.0347147881939139E-3</v>
      </c>
      <c r="V18" s="16">
        <f t="shared" si="10"/>
        <v>4</v>
      </c>
      <c r="W18" s="50">
        <v>17.149999999999999</v>
      </c>
      <c r="X18" s="14">
        <f t="shared" si="11"/>
        <v>2.6227251873375134E-3</v>
      </c>
      <c r="Y18" s="31">
        <f t="shared" si="12"/>
        <v>4</v>
      </c>
      <c r="Z18" s="24">
        <f t="shared" si="13"/>
        <v>3.25</v>
      </c>
      <c r="AA18" s="55">
        <f t="shared" si="14"/>
        <v>3</v>
      </c>
      <c r="AB18" s="17">
        <v>3</v>
      </c>
      <c r="AC18" s="16">
        <f t="shared" si="15"/>
        <v>9</v>
      </c>
      <c r="AD18" s="55">
        <f t="shared" si="20"/>
        <v>3</v>
      </c>
      <c r="AE18" s="55">
        <v>2</v>
      </c>
      <c r="AF18" s="22">
        <f t="shared" si="21"/>
        <v>1</v>
      </c>
      <c r="AG18" s="66">
        <f t="shared" si="19"/>
        <v>3</v>
      </c>
      <c r="AH18" s="17"/>
      <c r="AI18" s="4"/>
      <c r="AJ18" s="4">
        <v>3</v>
      </c>
      <c r="AK18" s="90">
        <v>6</v>
      </c>
      <c r="AL18" s="4">
        <f t="shared" si="0"/>
        <v>18</v>
      </c>
      <c r="AM18" s="97">
        <f t="shared" si="1"/>
        <v>4</v>
      </c>
    </row>
    <row r="19" spans="1:39" x14ac:dyDescent="0.25">
      <c r="A19" s="61">
        <v>18</v>
      </c>
      <c r="B19" s="62" t="s">
        <v>54</v>
      </c>
      <c r="C19" s="30">
        <v>6666.25</v>
      </c>
      <c r="D19" s="12">
        <v>3972</v>
      </c>
      <c r="E19" s="13">
        <f t="shared" si="2"/>
        <v>0.59583723982748926</v>
      </c>
      <c r="F19" s="31">
        <f t="shared" si="3"/>
        <v>3</v>
      </c>
      <c r="G19" s="39">
        <v>231</v>
      </c>
      <c r="H19" s="13">
        <f t="shared" si="4"/>
        <v>5.8157099697885198E-2</v>
      </c>
      <c r="I19" s="31">
        <f t="shared" si="5"/>
        <v>4</v>
      </c>
      <c r="J19" s="17"/>
      <c r="K19" s="4"/>
      <c r="L19" s="4">
        <v>2043</v>
      </c>
      <c r="M19" s="4">
        <v>1129</v>
      </c>
      <c r="N19" s="4">
        <f t="shared" si="6"/>
        <v>914</v>
      </c>
      <c r="O19" s="16"/>
      <c r="P19" s="50">
        <v>4289</v>
      </c>
      <c r="Q19" s="4">
        <v>198</v>
      </c>
      <c r="R19" s="13">
        <f t="shared" si="7"/>
        <v>4.6164607134530196E-2</v>
      </c>
      <c r="S19" s="31">
        <f t="shared" si="8"/>
        <v>2</v>
      </c>
      <c r="T19" s="17">
        <v>119</v>
      </c>
      <c r="U19" s="13">
        <f t="shared" si="9"/>
        <v>2.9959718026183284E-2</v>
      </c>
      <c r="V19" s="16">
        <f t="shared" si="10"/>
        <v>4</v>
      </c>
      <c r="W19" s="50">
        <v>8.31</v>
      </c>
      <c r="X19" s="14">
        <f t="shared" si="11"/>
        <v>2.0921450151057401E-3</v>
      </c>
      <c r="Y19" s="31">
        <f t="shared" si="12"/>
        <v>4</v>
      </c>
      <c r="Z19" s="24">
        <f t="shared" si="13"/>
        <v>3.25</v>
      </c>
      <c r="AA19" s="55">
        <f t="shared" si="14"/>
        <v>3</v>
      </c>
      <c r="AB19" s="17">
        <v>2</v>
      </c>
      <c r="AC19" s="16">
        <f t="shared" si="15"/>
        <v>6</v>
      </c>
      <c r="AD19" s="55">
        <f t="shared" si="20"/>
        <v>3</v>
      </c>
      <c r="AE19" s="55">
        <v>1</v>
      </c>
      <c r="AF19" s="22">
        <f t="shared" si="21"/>
        <v>2</v>
      </c>
      <c r="AG19" s="59">
        <f t="shared" si="19"/>
        <v>4</v>
      </c>
      <c r="AH19" s="17"/>
      <c r="AI19" s="4"/>
      <c r="AJ19" s="4">
        <v>3</v>
      </c>
      <c r="AK19" s="90">
        <v>6</v>
      </c>
      <c r="AL19" s="4">
        <f t="shared" si="0"/>
        <v>18</v>
      </c>
      <c r="AM19" s="97">
        <f t="shared" si="1"/>
        <v>4</v>
      </c>
    </row>
    <row r="20" spans="1:39" x14ac:dyDescent="0.25">
      <c r="A20" s="61">
        <v>19</v>
      </c>
      <c r="B20" s="62" t="s">
        <v>55</v>
      </c>
      <c r="C20" s="30">
        <v>12234.14</v>
      </c>
      <c r="D20" s="12">
        <v>10221</v>
      </c>
      <c r="E20" s="13">
        <f t="shared" si="2"/>
        <v>0.83544899764102754</v>
      </c>
      <c r="F20" s="31">
        <f t="shared" si="3"/>
        <v>4</v>
      </c>
      <c r="G20" s="39">
        <v>103</v>
      </c>
      <c r="H20" s="13">
        <f t="shared" si="4"/>
        <v>1.0077291850112514E-2</v>
      </c>
      <c r="I20" s="31">
        <f t="shared" si="5"/>
        <v>4</v>
      </c>
      <c r="J20" s="17"/>
      <c r="K20" s="4"/>
      <c r="L20" s="4">
        <v>2427</v>
      </c>
      <c r="M20" s="4">
        <v>900</v>
      </c>
      <c r="N20" s="4">
        <f t="shared" si="6"/>
        <v>1527</v>
      </c>
      <c r="O20" s="16"/>
      <c r="P20" s="50">
        <v>10618</v>
      </c>
      <c r="Q20" s="4">
        <v>269</v>
      </c>
      <c r="R20" s="13">
        <f t="shared" si="7"/>
        <v>2.533433791674515E-2</v>
      </c>
      <c r="S20" s="31">
        <f t="shared" si="8"/>
        <v>1</v>
      </c>
      <c r="T20" s="17">
        <v>128</v>
      </c>
      <c r="U20" s="13">
        <f t="shared" si="9"/>
        <v>1.252323647392623E-2</v>
      </c>
      <c r="V20" s="16">
        <f t="shared" si="10"/>
        <v>4</v>
      </c>
      <c r="W20" s="50">
        <v>87.39</v>
      </c>
      <c r="X20" s="14">
        <f t="shared" si="11"/>
        <v>8.5500440270032292E-3</v>
      </c>
      <c r="Y20" s="31">
        <f t="shared" si="12"/>
        <v>3</v>
      </c>
      <c r="Z20" s="24">
        <f t="shared" si="13"/>
        <v>3</v>
      </c>
      <c r="AA20" s="55">
        <f t="shared" si="14"/>
        <v>3</v>
      </c>
      <c r="AB20" s="17">
        <v>2</v>
      </c>
      <c r="AC20" s="16">
        <f t="shared" si="15"/>
        <v>6</v>
      </c>
      <c r="AD20" s="55">
        <f t="shared" si="20"/>
        <v>3</v>
      </c>
      <c r="AE20" s="55">
        <v>2</v>
      </c>
      <c r="AF20" s="22">
        <f t="shared" si="21"/>
        <v>1</v>
      </c>
      <c r="AG20" s="66">
        <f t="shared" si="19"/>
        <v>3</v>
      </c>
      <c r="AH20" s="17"/>
      <c r="AI20" s="4"/>
      <c r="AJ20" s="4">
        <v>3</v>
      </c>
      <c r="AK20" s="90">
        <v>6</v>
      </c>
      <c r="AL20" s="4">
        <f t="shared" si="0"/>
        <v>18</v>
      </c>
      <c r="AM20" s="97">
        <f t="shared" si="1"/>
        <v>4</v>
      </c>
    </row>
    <row r="21" spans="1:39" x14ac:dyDescent="0.25">
      <c r="A21" s="61">
        <v>20</v>
      </c>
      <c r="B21" s="62" t="s">
        <v>56</v>
      </c>
      <c r="C21" s="30">
        <v>5787.57</v>
      </c>
      <c r="D21" s="12">
        <v>2818</v>
      </c>
      <c r="E21" s="13">
        <f t="shared" si="2"/>
        <v>0.48690555794573548</v>
      </c>
      <c r="F21" s="31">
        <f t="shared" si="3"/>
        <v>3</v>
      </c>
      <c r="G21" s="39">
        <v>1360</v>
      </c>
      <c r="H21" s="13">
        <f t="shared" si="4"/>
        <v>0.48261178140525196</v>
      </c>
      <c r="I21" s="31">
        <f t="shared" si="5"/>
        <v>1</v>
      </c>
      <c r="J21" s="17"/>
      <c r="K21" s="4"/>
      <c r="L21" s="4">
        <v>1938</v>
      </c>
      <c r="M21" s="4">
        <v>1497</v>
      </c>
      <c r="N21" s="4">
        <f t="shared" si="6"/>
        <v>441</v>
      </c>
      <c r="O21" s="16"/>
      <c r="P21" s="50">
        <v>3072</v>
      </c>
      <c r="Q21" s="4">
        <v>224</v>
      </c>
      <c r="R21" s="13">
        <f t="shared" si="7"/>
        <v>7.2916666666666671E-2</v>
      </c>
      <c r="S21" s="31">
        <f t="shared" si="8"/>
        <v>3</v>
      </c>
      <c r="T21" s="17">
        <v>30</v>
      </c>
      <c r="U21" s="13">
        <f t="shared" si="9"/>
        <v>1.0645848119233499E-2</v>
      </c>
      <c r="V21" s="16">
        <f t="shared" si="10"/>
        <v>4</v>
      </c>
      <c r="W21" s="50">
        <v>19.510000000000002</v>
      </c>
      <c r="X21" s="14">
        <f t="shared" si="11"/>
        <v>6.9233498935415191E-3</v>
      </c>
      <c r="Y21" s="31">
        <f t="shared" si="12"/>
        <v>4</v>
      </c>
      <c r="Z21" s="24">
        <f t="shared" si="13"/>
        <v>2.75</v>
      </c>
      <c r="AA21" s="55">
        <f t="shared" si="14"/>
        <v>3</v>
      </c>
      <c r="AB21" s="17">
        <v>2</v>
      </c>
      <c r="AC21" s="16">
        <f t="shared" si="15"/>
        <v>6</v>
      </c>
      <c r="AD21" s="55">
        <f t="shared" si="20"/>
        <v>3</v>
      </c>
      <c r="AE21" s="55">
        <v>1</v>
      </c>
      <c r="AF21" s="22">
        <f t="shared" si="21"/>
        <v>2</v>
      </c>
      <c r="AG21" s="59">
        <f t="shared" si="19"/>
        <v>4</v>
      </c>
      <c r="AH21" s="17"/>
      <c r="AI21" s="4"/>
      <c r="AJ21" s="4">
        <v>3</v>
      </c>
      <c r="AK21" s="90">
        <v>6</v>
      </c>
      <c r="AL21" s="4">
        <f t="shared" si="0"/>
        <v>18</v>
      </c>
      <c r="AM21" s="97">
        <f t="shared" si="1"/>
        <v>4</v>
      </c>
    </row>
    <row r="22" spans="1:39" x14ac:dyDescent="0.25">
      <c r="A22" s="61">
        <v>21</v>
      </c>
      <c r="B22" s="62" t="s">
        <v>57</v>
      </c>
      <c r="C22" s="30">
        <v>11054.75</v>
      </c>
      <c r="D22" s="12">
        <v>6014</v>
      </c>
      <c r="E22" s="13">
        <f t="shared" si="2"/>
        <v>0.5440195391121464</v>
      </c>
      <c r="F22" s="31">
        <f t="shared" si="3"/>
        <v>3</v>
      </c>
      <c r="G22" s="39">
        <v>576</v>
      </c>
      <c r="H22" s="13">
        <f t="shared" si="4"/>
        <v>9.5776521449950122E-2</v>
      </c>
      <c r="I22" s="31">
        <f t="shared" si="5"/>
        <v>4</v>
      </c>
      <c r="J22" s="17"/>
      <c r="K22" s="4"/>
      <c r="L22" s="4">
        <v>2568</v>
      </c>
      <c r="M22" s="4">
        <v>1767</v>
      </c>
      <c r="N22" s="4">
        <f t="shared" si="6"/>
        <v>801</v>
      </c>
      <c r="O22" s="16"/>
      <c r="P22" s="50">
        <v>6398</v>
      </c>
      <c r="Q22" s="4">
        <v>153</v>
      </c>
      <c r="R22" s="13">
        <f t="shared" si="7"/>
        <v>2.3913723038449516E-2</v>
      </c>
      <c r="S22" s="31">
        <f t="shared" si="8"/>
        <v>1</v>
      </c>
      <c r="T22" s="17">
        <v>231</v>
      </c>
      <c r="U22" s="13">
        <f t="shared" si="9"/>
        <v>3.8410375789823745E-2</v>
      </c>
      <c r="V22" s="16">
        <f t="shared" si="10"/>
        <v>3</v>
      </c>
      <c r="W22" s="50">
        <v>116.42</v>
      </c>
      <c r="X22" s="14">
        <f t="shared" si="11"/>
        <v>1.9358164283338877E-2</v>
      </c>
      <c r="Y22" s="31">
        <f t="shared" si="12"/>
        <v>2</v>
      </c>
      <c r="Z22" s="24">
        <f t="shared" si="13"/>
        <v>2.5</v>
      </c>
      <c r="AA22" s="55">
        <f t="shared" si="14"/>
        <v>3</v>
      </c>
      <c r="AB22" s="17">
        <v>1</v>
      </c>
      <c r="AC22" s="16">
        <f t="shared" si="15"/>
        <v>3</v>
      </c>
      <c r="AD22" s="55">
        <f t="shared" si="20"/>
        <v>2</v>
      </c>
      <c r="AE22" s="55">
        <v>1</v>
      </c>
      <c r="AF22" s="22">
        <f t="shared" si="21"/>
        <v>1</v>
      </c>
      <c r="AG22" s="66">
        <f t="shared" si="19"/>
        <v>3</v>
      </c>
      <c r="AH22" s="17"/>
      <c r="AI22" s="4"/>
      <c r="AJ22" s="4">
        <v>3</v>
      </c>
      <c r="AK22" s="90">
        <v>6</v>
      </c>
      <c r="AL22" s="4">
        <f t="shared" si="0"/>
        <v>18</v>
      </c>
      <c r="AM22" s="97">
        <f t="shared" si="1"/>
        <v>4</v>
      </c>
    </row>
    <row r="23" spans="1:39" x14ac:dyDescent="0.25">
      <c r="A23" s="61">
        <v>22</v>
      </c>
      <c r="B23" s="62" t="s">
        <v>58</v>
      </c>
      <c r="C23" s="30">
        <v>10929.79</v>
      </c>
      <c r="D23" s="12">
        <v>3899</v>
      </c>
      <c r="E23" s="13">
        <f t="shared" si="2"/>
        <v>0.35673146510591691</v>
      </c>
      <c r="F23" s="31">
        <f t="shared" si="3"/>
        <v>2</v>
      </c>
      <c r="G23" s="39">
        <v>1118</v>
      </c>
      <c r="H23" s="13">
        <f t="shared" si="4"/>
        <v>0.28674018979225441</v>
      </c>
      <c r="I23" s="31">
        <f t="shared" si="5"/>
        <v>2</v>
      </c>
      <c r="J23" s="17"/>
      <c r="K23" s="4"/>
      <c r="L23" s="4">
        <v>3476</v>
      </c>
      <c r="M23" s="4">
        <v>1687</v>
      </c>
      <c r="N23" s="4">
        <f t="shared" si="6"/>
        <v>1789</v>
      </c>
      <c r="O23" s="16"/>
      <c r="P23" s="50">
        <v>4312</v>
      </c>
      <c r="Q23" s="4">
        <v>34</v>
      </c>
      <c r="R23" s="13">
        <f t="shared" si="7"/>
        <v>7.8849721706864568E-3</v>
      </c>
      <c r="S23" s="31">
        <f t="shared" si="8"/>
        <v>1</v>
      </c>
      <c r="T23" s="17">
        <v>379</v>
      </c>
      <c r="U23" s="13">
        <f t="shared" si="9"/>
        <v>9.7204411387535272E-2</v>
      </c>
      <c r="V23" s="16">
        <f t="shared" si="10"/>
        <v>2</v>
      </c>
      <c r="W23" s="50">
        <v>45.89</v>
      </c>
      <c r="X23" s="14">
        <f t="shared" si="11"/>
        <v>1.1769684534496025E-2</v>
      </c>
      <c r="Y23" s="31">
        <f t="shared" si="12"/>
        <v>3</v>
      </c>
      <c r="Z23" s="24">
        <f t="shared" si="13"/>
        <v>2</v>
      </c>
      <c r="AA23" s="55">
        <f t="shared" si="14"/>
        <v>2</v>
      </c>
      <c r="AB23" s="17">
        <v>4</v>
      </c>
      <c r="AC23" s="16">
        <f t="shared" si="15"/>
        <v>8</v>
      </c>
      <c r="AD23" s="55">
        <f t="shared" si="20"/>
        <v>3</v>
      </c>
      <c r="AE23" s="55">
        <v>2</v>
      </c>
      <c r="AF23" s="22">
        <f t="shared" si="21"/>
        <v>1</v>
      </c>
      <c r="AG23" s="66">
        <f t="shared" si="19"/>
        <v>3</v>
      </c>
      <c r="AH23" s="17"/>
      <c r="AI23" s="4"/>
      <c r="AJ23" s="4">
        <v>3</v>
      </c>
      <c r="AK23" s="90">
        <v>6</v>
      </c>
      <c r="AL23" s="4">
        <f t="shared" si="0"/>
        <v>18</v>
      </c>
      <c r="AM23" s="97">
        <f t="shared" si="1"/>
        <v>4</v>
      </c>
    </row>
    <row r="24" spans="1:39" x14ac:dyDescent="0.25">
      <c r="A24" s="61">
        <v>23</v>
      </c>
      <c r="B24" s="62" t="s">
        <v>59</v>
      </c>
      <c r="C24" s="30">
        <v>8797.7000000000007</v>
      </c>
      <c r="D24" s="12">
        <v>3859</v>
      </c>
      <c r="E24" s="13">
        <f t="shared" si="2"/>
        <v>0.43863737113109103</v>
      </c>
      <c r="F24" s="31">
        <f t="shared" si="3"/>
        <v>3</v>
      </c>
      <c r="G24" s="39">
        <v>1320</v>
      </c>
      <c r="H24" s="13">
        <f t="shared" si="4"/>
        <v>0.34205752785695775</v>
      </c>
      <c r="I24" s="31">
        <f t="shared" si="5"/>
        <v>2</v>
      </c>
      <c r="J24" s="17"/>
      <c r="K24" s="4"/>
      <c r="L24" s="4">
        <v>3328</v>
      </c>
      <c r="M24" s="4">
        <v>2154</v>
      </c>
      <c r="N24" s="4">
        <f t="shared" si="6"/>
        <v>1174</v>
      </c>
      <c r="O24" s="16"/>
      <c r="P24" s="50">
        <v>4291</v>
      </c>
      <c r="Q24" s="4">
        <v>286</v>
      </c>
      <c r="R24" s="13">
        <f t="shared" si="7"/>
        <v>6.6651130272663714E-2</v>
      </c>
      <c r="S24" s="31">
        <f t="shared" si="8"/>
        <v>2</v>
      </c>
      <c r="T24" s="17">
        <v>146</v>
      </c>
      <c r="U24" s="13">
        <f t="shared" si="9"/>
        <v>3.7833635656905937E-2</v>
      </c>
      <c r="V24" s="16">
        <f t="shared" si="10"/>
        <v>3</v>
      </c>
      <c r="W24" s="50">
        <v>23.9</v>
      </c>
      <c r="X24" s="14">
        <f t="shared" si="11"/>
        <v>6.1933143301373412E-3</v>
      </c>
      <c r="Y24" s="31">
        <f t="shared" si="12"/>
        <v>4</v>
      </c>
      <c r="Z24" s="24">
        <f t="shared" si="13"/>
        <v>2.75</v>
      </c>
      <c r="AA24" s="55">
        <f t="shared" si="14"/>
        <v>3</v>
      </c>
      <c r="AB24" s="17">
        <v>4</v>
      </c>
      <c r="AC24" s="16">
        <f t="shared" si="15"/>
        <v>12</v>
      </c>
      <c r="AD24" s="55">
        <f t="shared" si="20"/>
        <v>4</v>
      </c>
      <c r="AE24" s="55">
        <v>1</v>
      </c>
      <c r="AF24" s="22">
        <f t="shared" si="21"/>
        <v>3</v>
      </c>
      <c r="AG24" s="59">
        <f t="shared" si="19"/>
        <v>4</v>
      </c>
      <c r="AH24" s="17"/>
      <c r="AI24" s="4"/>
      <c r="AJ24" s="4">
        <v>3</v>
      </c>
      <c r="AK24" s="90">
        <v>6</v>
      </c>
      <c r="AL24" s="4">
        <f t="shared" si="0"/>
        <v>18</v>
      </c>
      <c r="AM24" s="97">
        <f t="shared" si="1"/>
        <v>4</v>
      </c>
    </row>
    <row r="25" spans="1:39" x14ac:dyDescent="0.25">
      <c r="A25" s="61">
        <v>24</v>
      </c>
      <c r="B25" s="62" t="s">
        <v>60</v>
      </c>
      <c r="C25" s="30">
        <v>8600.08</v>
      </c>
      <c r="D25" s="12">
        <v>4281</v>
      </c>
      <c r="E25" s="13">
        <f t="shared" si="2"/>
        <v>0.49778606710635248</v>
      </c>
      <c r="F25" s="31">
        <f t="shared" si="3"/>
        <v>3</v>
      </c>
      <c r="G25" s="39">
        <v>150</v>
      </c>
      <c r="H25" s="13">
        <f t="shared" si="4"/>
        <v>3.5038542396636299E-2</v>
      </c>
      <c r="I25" s="31">
        <f t="shared" si="5"/>
        <v>4</v>
      </c>
      <c r="J25" s="17"/>
      <c r="K25" s="4"/>
      <c r="L25" s="4">
        <v>3799</v>
      </c>
      <c r="M25" s="4">
        <v>3195</v>
      </c>
      <c r="N25" s="4">
        <f t="shared" si="6"/>
        <v>604</v>
      </c>
      <c r="O25" s="16"/>
      <c r="P25" s="50">
        <v>4761</v>
      </c>
      <c r="Q25" s="4">
        <v>252</v>
      </c>
      <c r="R25" s="13">
        <f t="shared" si="7"/>
        <v>5.2930056710775046E-2</v>
      </c>
      <c r="S25" s="31">
        <f t="shared" si="8"/>
        <v>2</v>
      </c>
      <c r="T25" s="17">
        <v>228</v>
      </c>
      <c r="U25" s="13">
        <f t="shared" si="9"/>
        <v>5.3258584442887176E-2</v>
      </c>
      <c r="V25" s="16">
        <f t="shared" si="10"/>
        <v>2</v>
      </c>
      <c r="W25" s="50">
        <v>100.55</v>
      </c>
      <c r="X25" s="14">
        <f t="shared" si="11"/>
        <v>2.3487502919878531E-2</v>
      </c>
      <c r="Y25" s="31">
        <f t="shared" si="12"/>
        <v>2</v>
      </c>
      <c r="Z25" s="24">
        <f t="shared" si="13"/>
        <v>2.75</v>
      </c>
      <c r="AA25" s="55">
        <f t="shared" si="14"/>
        <v>3</v>
      </c>
      <c r="AB25" s="17">
        <v>4</v>
      </c>
      <c r="AC25" s="16">
        <f t="shared" si="15"/>
        <v>12</v>
      </c>
      <c r="AD25" s="55">
        <f t="shared" si="20"/>
        <v>4</v>
      </c>
      <c r="AE25" s="55">
        <v>2</v>
      </c>
      <c r="AF25" s="22">
        <f t="shared" si="21"/>
        <v>2</v>
      </c>
      <c r="AG25" s="59">
        <f t="shared" si="19"/>
        <v>4</v>
      </c>
      <c r="AH25" s="17"/>
      <c r="AI25" s="4"/>
      <c r="AJ25" s="4">
        <v>3</v>
      </c>
      <c r="AK25" s="90">
        <v>6</v>
      </c>
      <c r="AL25" s="4">
        <f t="shared" si="0"/>
        <v>18</v>
      </c>
      <c r="AM25" s="97">
        <f t="shared" si="1"/>
        <v>4</v>
      </c>
    </row>
    <row r="26" spans="1:39" x14ac:dyDescent="0.25">
      <c r="A26" s="61">
        <v>25</v>
      </c>
      <c r="B26" s="62" t="s">
        <v>61</v>
      </c>
      <c r="C26" s="30">
        <v>3738.95</v>
      </c>
      <c r="D26" s="12">
        <v>686</v>
      </c>
      <c r="E26" s="13">
        <f t="shared" si="2"/>
        <v>0.1834739699648297</v>
      </c>
      <c r="F26" s="31">
        <f t="shared" si="3"/>
        <v>2</v>
      </c>
      <c r="G26" s="39">
        <v>285</v>
      </c>
      <c r="H26" s="13">
        <f t="shared" si="4"/>
        <v>0.41545189504373176</v>
      </c>
      <c r="I26" s="31">
        <f t="shared" si="5"/>
        <v>1</v>
      </c>
      <c r="J26" s="17"/>
      <c r="K26" s="4"/>
      <c r="L26" s="4">
        <v>857</v>
      </c>
      <c r="M26" s="4">
        <v>475</v>
      </c>
      <c r="N26" s="4">
        <f t="shared" si="6"/>
        <v>382</v>
      </c>
      <c r="O26" s="16"/>
      <c r="P26" s="50">
        <v>780</v>
      </c>
      <c r="Q26" s="4">
        <v>8</v>
      </c>
      <c r="R26" s="13">
        <f t="shared" si="7"/>
        <v>1.0256410256410256E-2</v>
      </c>
      <c r="S26" s="31">
        <f t="shared" si="8"/>
        <v>1</v>
      </c>
      <c r="T26" s="17">
        <v>86</v>
      </c>
      <c r="U26" s="13">
        <f t="shared" si="9"/>
        <v>0.12536443148688048</v>
      </c>
      <c r="V26" s="16">
        <f t="shared" si="10"/>
        <v>2</v>
      </c>
      <c r="W26" s="50">
        <v>36.369999999999997</v>
      </c>
      <c r="X26" s="14">
        <f t="shared" si="11"/>
        <v>5.3017492711370261E-2</v>
      </c>
      <c r="Y26" s="31">
        <f t="shared" si="12"/>
        <v>1</v>
      </c>
      <c r="Z26" s="24">
        <f t="shared" si="13"/>
        <v>1.25</v>
      </c>
      <c r="AA26" s="55">
        <f t="shared" si="14"/>
        <v>1</v>
      </c>
      <c r="AB26" s="17">
        <v>1</v>
      </c>
      <c r="AC26" s="16">
        <f t="shared" si="15"/>
        <v>1</v>
      </c>
      <c r="AD26" s="55">
        <f t="shared" si="20"/>
        <v>1</v>
      </c>
      <c r="AE26" s="55">
        <v>2</v>
      </c>
      <c r="AF26" s="22">
        <f t="shared" si="21"/>
        <v>-1</v>
      </c>
      <c r="AG26" s="57">
        <f t="shared" si="19"/>
        <v>2</v>
      </c>
      <c r="AH26" s="17"/>
      <c r="AI26" s="4"/>
      <c r="AJ26" s="4">
        <v>3</v>
      </c>
      <c r="AK26" s="90">
        <v>6</v>
      </c>
      <c r="AL26" s="4">
        <f t="shared" si="0"/>
        <v>18</v>
      </c>
      <c r="AM26" s="97">
        <f t="shared" si="1"/>
        <v>4</v>
      </c>
    </row>
    <row r="27" spans="1:39" ht="14.4" thickBot="1" x14ac:dyDescent="0.3">
      <c r="A27" s="63">
        <v>26</v>
      </c>
      <c r="B27" s="64" t="s">
        <v>62</v>
      </c>
      <c r="C27" s="32">
        <v>8155.45</v>
      </c>
      <c r="D27" s="33">
        <v>4298</v>
      </c>
      <c r="E27" s="34">
        <f t="shared" si="2"/>
        <v>0.52700954576387571</v>
      </c>
      <c r="F27" s="35">
        <f t="shared" si="3"/>
        <v>3</v>
      </c>
      <c r="G27" s="41">
        <v>1158</v>
      </c>
      <c r="H27" s="34">
        <f t="shared" si="4"/>
        <v>0.26942764076314563</v>
      </c>
      <c r="I27" s="35">
        <f t="shared" si="5"/>
        <v>2</v>
      </c>
      <c r="J27" s="17"/>
      <c r="K27" s="4"/>
      <c r="L27" s="4">
        <v>3065</v>
      </c>
      <c r="M27" s="4">
        <v>2163</v>
      </c>
      <c r="N27" s="4">
        <f t="shared" si="6"/>
        <v>902</v>
      </c>
      <c r="O27" s="16"/>
      <c r="P27" s="51">
        <v>4631</v>
      </c>
      <c r="Q27" s="71">
        <v>17</v>
      </c>
      <c r="R27" s="34">
        <f t="shared" si="7"/>
        <v>3.6709134096307495E-3</v>
      </c>
      <c r="S27" s="35">
        <f t="shared" si="8"/>
        <v>1</v>
      </c>
      <c r="T27" s="17">
        <v>316</v>
      </c>
      <c r="U27" s="13">
        <f t="shared" si="9"/>
        <v>7.352256863657515E-2</v>
      </c>
      <c r="V27" s="16">
        <f t="shared" si="10"/>
        <v>2</v>
      </c>
      <c r="W27" s="51">
        <v>31.3</v>
      </c>
      <c r="X27" s="53">
        <f t="shared" si="11"/>
        <v>7.2824569567240581E-3</v>
      </c>
      <c r="Y27" s="35">
        <f t="shared" si="12"/>
        <v>3</v>
      </c>
      <c r="Z27" s="24">
        <f t="shared" si="13"/>
        <v>2.25</v>
      </c>
      <c r="AA27" s="56">
        <f t="shared" si="14"/>
        <v>2</v>
      </c>
      <c r="AB27" s="17">
        <v>3</v>
      </c>
      <c r="AC27" s="16">
        <f t="shared" si="15"/>
        <v>6</v>
      </c>
      <c r="AD27" s="56">
        <f t="shared" si="20"/>
        <v>3</v>
      </c>
      <c r="AE27" s="56">
        <v>1</v>
      </c>
      <c r="AF27" s="22">
        <f t="shared" si="21"/>
        <v>2</v>
      </c>
      <c r="AG27" s="60">
        <f t="shared" si="19"/>
        <v>4</v>
      </c>
      <c r="AH27" s="17"/>
      <c r="AI27" s="4"/>
      <c r="AJ27" s="4">
        <v>3</v>
      </c>
      <c r="AK27" s="90">
        <v>6</v>
      </c>
      <c r="AL27" s="4">
        <f t="shared" si="0"/>
        <v>18</v>
      </c>
      <c r="AM27" s="97">
        <f t="shared" si="1"/>
        <v>4</v>
      </c>
    </row>
    <row r="28" spans="1:39" x14ac:dyDescent="0.25">
      <c r="R28" s="3"/>
    </row>
  </sheetData>
  <sortState xmlns:xlrd2="http://schemas.microsoft.com/office/spreadsheetml/2017/richdata2" ref="A2:AM27">
    <sortCondition ref="A2:A27"/>
  </sortState>
  <conditionalFormatting sqref="AD2:AD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81E5FB60A47449B728A9D59202553E" ma:contentTypeVersion="13" ma:contentTypeDescription="Create a new document." ma:contentTypeScope="" ma:versionID="605357ec7d0c42c67f8fdd9c41bffa46">
  <xsd:schema xmlns:xsd="http://www.w3.org/2001/XMLSchema" xmlns:xs="http://www.w3.org/2001/XMLSchema" xmlns:p="http://schemas.microsoft.com/office/2006/metadata/properties" xmlns:ns2="221a2c11-8ef1-4d41-a3ac-fc306372ca64" xmlns:ns3="5cecbd3a-56ed-480e-b254-4fe3d8d2e0d0" targetNamespace="http://schemas.microsoft.com/office/2006/metadata/properties" ma:root="true" ma:fieldsID="23c689e7d2afc830638bf90d061b60bc" ns2:_="" ns3:_="">
    <xsd:import namespace="221a2c11-8ef1-4d41-a3ac-fc306372ca64"/>
    <xsd:import namespace="5cecbd3a-56ed-480e-b254-4fe3d8d2e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a2c11-8ef1-4d41-a3ac-fc306372c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060d91-620c-45e0-85bf-77e6cacf1a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cbd3a-56ed-480e-b254-4fe3d8d2e0d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29a585-0358-4596-9d26-6ec376afd7be}" ma:internalName="TaxCatchAll" ma:showField="CatchAllData" ma:web="5cecbd3a-56ed-480e-b254-4fe3d8d2e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cbd3a-56ed-480e-b254-4fe3d8d2e0d0" xsi:nil="true"/>
    <lcf76f155ced4ddcb4097134ff3c332f xmlns="221a2c11-8ef1-4d41-a3ac-fc306372ca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C77B88-8780-46BE-B07D-33FBAF5AE3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D0AD7-775D-49E2-9E3B-3B7CEB6D6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a2c11-8ef1-4d41-a3ac-fc306372ca64"/>
    <ds:schemaRef ds:uri="5cecbd3a-56ed-480e-b254-4fe3d8d2e0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E3DA5B-49DE-4265-BE66-8BB96563D0D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221a2c11-8ef1-4d41-a3ac-fc306372ca64"/>
    <ds:schemaRef ds:uri="5cecbd3a-56ed-480e-b254-4fe3d8d2e0d0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SUSZE</vt:lpstr>
      <vt:lpstr>DEGRADACJA GLEBY</vt:lpstr>
      <vt:lpstr>INTENSYWNE BURZE I SILNE WIATY</vt:lpstr>
      <vt:lpstr>DESZCZE NAWALNE</vt:lpstr>
      <vt:lpstr>PODTOPIENIA</vt:lpstr>
      <vt:lpstr>POWODZIE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Ewa Bobrowska</cp:lastModifiedBy>
  <cp:revision/>
  <dcterms:created xsi:type="dcterms:W3CDTF">2022-07-19T06:42:10Z</dcterms:created>
  <dcterms:modified xsi:type="dcterms:W3CDTF">2023-01-25T08:49:00Z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0x010100F581E5FB60A47449B728A9D59202553E</vt:lpwstr>
  </property>
  <property fmtid="{D5CDD505-2E9C-101B-9397-08002B2CF9AE}" pid="3" name="MediaServiceImageTags">
    <vt:lpwstr/>
  </property>
</Properties>
</file>